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58e01b16947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verview" sheetId="1" r:id="R60dd00a60710419b"/>
    <x:sheet xmlns:r="http://schemas.openxmlformats.org/officeDocument/2006/relationships" name="Scenarios" sheetId="2" r:id="Ra82930281e76417b"/>
    <x:sheet xmlns:r="http://schemas.openxmlformats.org/officeDocument/2006/relationships" name="Parts" sheetId="3" r:id="R6700eb82c12e442f"/>
    <x:sheet xmlns:r="http://schemas.openxmlformats.org/officeDocument/2006/relationships" name="Transactions" sheetId="4" r:id="Rdd10161efe1b428b"/>
    <x:sheet xmlns:r="http://schemas.openxmlformats.org/officeDocument/2006/relationships" name="Instructions" sheetId="5" r:id="Rceee266aed074ba7"/>
  </x:sheets>
  <x:calcPr calcMode="auto" fullCalcOnLoad="1" forceFullCalc="1"/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9">
    <x:numFmt numFmtId="200" formatCode="$#,##0.00"/>
    <x:numFmt numFmtId="201" formatCode="0"/>
    <x:numFmt numFmtId="202" formatCode="0.##"/>
    <x:numFmt numFmtId="203" formatCode="mm/dd/yy"/>
    <x:numFmt numFmtId="204" formatCode="$#,##0"/>
    <x:numFmt numFmtId="205" formatCode="0.00"/>
    <x:numFmt numFmtId="206" formatCode="0.00&quot;x&quot;"/>
    <x:numFmt numFmtId="207" formatCode="0&quot; days&quot;"/>
    <x:numFmt numFmtId="208" formatCode="0%"/>
  </x:numFmts>
  <x:fonts count="14">
    <x:font>
      <x:sz val="11"/>
      <x:name val="Carlito"/>
    </x:font>
    <x:font>
      <x:sz val="11"/>
      <x:color rgb="FF24364B"/>
      <x:name val="Arial"/>
    </x:font>
    <x:font>
      <x:b/>
      <x:sz val="16"/>
      <x:color rgb="FF10243C"/>
      <x:name val="Arial"/>
    </x:font>
    <x:font>
      <x:b/>
      <x:sz val="11"/>
      <x:color rgb="FFFFFFFF"/>
      <x:name val="Arial"/>
    </x:font>
    <x:font>
      <x:b/>
      <x:sz val="19"/>
      <x:color rgb="FFFFFFFF"/>
      <x:name val="Arial"/>
    </x:font>
    <x:font>
      <x:sz val="10"/>
      <x:color rgb="FFE9D5AB"/>
      <x:name val="Arial"/>
    </x:font>
    <x:font>
      <x:sz val="10"/>
      <x:color rgb="FF52657A"/>
      <x:name val="Arial"/>
    </x:font>
    <x:font>
      <x:b/>
      <x:sz val="10"/>
      <x:color rgb="FFFFFFFF"/>
      <x:name val="Arial"/>
    </x:font>
    <x:font>
      <x:b/>
      <x:sz val="28"/>
      <x:color rgb="FF10243C"/>
      <x:name val="Arial"/>
    </x:font>
    <x:font>
      <x:b/>
      <x:sz val="11"/>
      <x:color rgb="FF10243C"/>
      <x:name val="Arial"/>
    </x:font>
    <x:font>
      <x:sz val="11"/>
      <x:color rgb="FF52657A"/>
      <x:name val="Arial"/>
    </x:font>
    <x:font>
      <x:b/>
      <x:sz val="11"/>
      <x:color rgb="FF24364B"/>
      <x:name val="Arial"/>
    </x:font>
    <x:font>
      <x:b/>
      <x:sz val="12"/>
      <x:color rgb="FF10243C"/>
      <x:name val="Arial"/>
    </x:font>
    <x:font>
      <x:b/>
      <x:sz val="20"/>
      <x:color rgb="FF10243C"/>
      <x:name val="Arial"/>
    </x:font>
  </x:fonts>
  <x:fills count="8">
    <x:fill>
      <x:patternFill patternType="none"/>
    </x:fill>
    <x:fill>
      <x:patternFill patternType="gray125"/>
    </x:fill>
    <x:fill>
      <x:patternFill patternType="solid">
        <x:fgColor rgb="FF10243C"/>
      </x:patternFill>
    </x:fill>
    <x:fill>
      <x:patternFill patternType="solid">
        <x:fgColor rgb="FFFFF3D6"/>
      </x:patternFill>
    </x:fill>
    <x:fill>
      <x:patternFill patternType="solid">
        <x:fgColor rgb="FFF4F6F8"/>
      </x:patternFill>
    </x:fill>
    <x:fill>
      <x:patternFill patternType="solid">
        <x:fgColor rgb="FFFFFFFF"/>
      </x:patternFill>
    </x:fill>
    <x:fill>
      <x:patternFill patternType="solid">
        <x:fgColor rgb="FFFFF4D9"/>
      </x:patternFill>
    </x:fill>
    <x:fill>
      <x:patternFill patternType="solid">
        <x:fgColor rgb="FFEDE4D4"/>
      </x:patternFill>
    </x:fill>
  </x:fills>
  <x:borders count="6">
    <x:border>
      <x:left/>
      <x:right/>
      <x:top/>
      <x:bottom/>
      <x:diagonal/>
    </x:border>
    <x:border>
      <x:left/>
      <x:right/>
      <x:top/>
      <x:bottom style="thin">
        <x:color rgb="FFB28A43"/>
      </x:bottom>
      <x:diagonal/>
    </x:border>
    <x:border>
      <x:left/>
      <x:right/>
      <x:top/>
      <x:bottom style="medium">
        <x:color rgb="FFBA914D"/>
      </x:bottom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11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7" fillId="2" borderId="0" xfId="0" applyNumberFormat="1" applyFont="1" applyFill="1" applyBorder="1" applyAlignment="1">
      <x:alignment vertical="center"/>
    </x:xf>
    <x:xf numFmtId="0" fontId="7" fillId="2" borderId="0" xfId="0" applyNumberFormat="1" applyFont="1" applyFill="1" applyBorder="1" applyAlignment="1">
      <x:alignment horizontal="center" vertical="center"/>
    </x:xf>
    <x:xf numFmtId="0" fontId="1" fillId="5" borderId="0" xfId="0" applyNumberFormat="1" applyFont="1" applyFill="1" applyBorder="1" applyAlignment="1">
      <x:alignment vertical="center"/>
    </x:xf>
    <x:xf numFmtId="0" fontId="8" fillId="5" borderId="0" xfId="0" applyNumberFormat="1" applyFont="1" applyFill="1" applyBorder="1" applyAlignment="1">
      <x:alignment vertical="center"/>
    </x:xf>
    <x:xf numFmtId="0" fontId="8" fillId="5" borderId="2" xfId="0" applyNumberFormat="1" applyFont="1" applyFill="1" applyBorder="1" applyAlignment="1">
      <x:alignment vertical="center"/>
    </x:xf>
    <x:xf numFmtId="0" fontId="8" fillId="5" borderId="0" xfId="0" applyNumberFormat="1" applyFont="1" applyFill="1" applyBorder="1" applyAlignment="1">
      <x:alignment horizontal="center" vertical="center"/>
    </x:xf>
    <x:xf numFmtId="0" fontId="8" fillId="5" borderId="2" xfId="0" applyNumberFormat="1" applyFont="1" applyFill="1" applyBorder="1" applyAlignment="1">
      <x:alignment horizontal="center" vertical="center"/>
    </x:xf>
    <x:xf numFmtId="201" fontId="8" fillId="5" borderId="0" xfId="0" applyNumberFormat="1" applyFont="1" applyFill="1" applyBorder="1" applyAlignment="1">
      <x:alignment horizontal="center" vertical="center"/>
    </x:xf>
    <x:xf numFmtId="204" fontId="8" fillId="5" borderId="0" xfId="0" applyNumberFormat="1" applyFont="1" applyFill="1" applyBorder="1" applyAlignment="1">
      <x:alignment horizontal="center" vertical="center"/>
    </x:xf>
    <x:xf numFmtId="0" fontId="9" fillId="4" borderId="0" xfId="0" applyNumberFormat="1" applyFont="1" applyFill="1" applyBorder="1" applyAlignment="1">
      <x:alignment vertical="center"/>
    </x:xf>
    <x:xf numFmtId="0" fontId="10" fillId="4" borderId="0" xfId="0" applyNumberFormat="1" applyFont="1" applyFill="1" applyBorder="1" applyAlignment="1">
      <x:alignment vertical="center"/>
    </x:xf>
    <x:xf numFmtId="0" fontId="9" fillId="4" borderId="0" xfId="0" applyNumberFormat="1" applyFont="1" applyFill="1" applyBorder="1" applyAlignment="1">
      <x:alignment horizontal="right" vertical="center"/>
    </x:xf>
    <x:xf numFmtId="200" fontId="9" fillId="4" borderId="0" xfId="0" applyNumberFormat="1" applyFont="1" applyFill="1" applyBorder="1" applyAlignment="1">
      <x:alignment horizontal="right" vertical="center"/>
    </x:xf>
    <x:xf numFmtId="0" fontId="6" fillId="4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vertical="center"/>
    </x:xf>
    <x:xf numFmtId="0" fontId="11" fillId="2" borderId="0" xfId="0" applyNumberFormat="1" applyFont="1" applyFill="1" applyBorder="1" applyAlignment="1">
      <x:alignment vertical="center" wrapText="1"/>
    </x:xf>
    <x:xf numFmtId="201" fontId="1" fillId="5" borderId="0" xfId="0" applyNumberFormat="1" applyFont="1" applyFill="1" applyBorder="1" applyAlignment="1">
      <x:alignment vertical="center"/>
    </x:xf>
    <x:xf numFmtId="200" fontId="1" fillId="5" borderId="0" xfId="0" applyNumberFormat="1" applyFont="1" applyFill="1" applyBorder="1" applyAlignment="1">
      <x:alignment vertical="center"/>
    </x:xf>
    <x:xf numFmtId="202" fontId="1" fillId="5" borderId="0" xfId="0" applyNumberFormat="1" applyFont="1" applyFill="1" applyBorder="1" applyAlignment="1">
      <x:alignment vertical="center"/>
    </x:xf>
    <x:xf numFmtId="0" fontId="1" fillId="5" borderId="0" xfId="0" applyNumberFormat="1" applyFont="1" applyFill="1" applyBorder="1"/>
    <x:xf numFmtId="0" fontId="1" fillId="2" borderId="0" xfId="0" applyNumberFormat="1" applyFont="1" applyFill="1" applyBorder="1"/>
    <x:xf numFmtId="0" fontId="11" fillId="2" borderId="0" xfId="0" applyNumberFormat="1" applyFont="1" applyFill="1" applyBorder="1" applyAlignment="1">
      <x:alignment vertical="center"/>
    </x:xf>
    <x:xf numFmtId="0" fontId="1" fillId="2" borderId="1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/>
    <x:xf numFmtId="0" fontId="5" fillId="2" borderId="1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/>
    <x:xf numFmtId="0" fontId="1" fillId="2" borderId="2" xfId="0" applyNumberFormat="1" applyFont="1" applyFill="1" applyBorder="1"/>
    <x:xf numFmtId="0" fontId="3" fillId="2" borderId="0" xfId="0" applyNumberFormat="1" applyFont="1" applyFill="1" applyBorder="1"/>
    <x:xf numFmtId="0" fontId="3" fillId="2" borderId="3" xfId="0" applyNumberFormat="1" applyFont="1" applyFill="1" applyBorder="1" applyAlignment="1">
      <x:alignment vertical="center" wrapText="1"/>
    </x:xf>
    <x:xf numFmtId="0" fontId="3" fillId="2" borderId="4" xfId="0" applyNumberFormat="1" applyFont="1" applyFill="1" applyBorder="1" applyAlignment="1">
      <x:alignment vertical="center" wrapText="1"/>
    </x:xf>
    <x:xf numFmtId="0" fontId="3" fillId="2" borderId="5" xfId="0" applyNumberFormat="1" applyFont="1" applyFill="1" applyBorder="1"/>
    <x:xf numFmtId="0" fontId="3" fillId="2" borderId="5" xfId="0" applyNumberFormat="1" applyFont="1" applyFill="1" applyBorder="1" applyAlignment="1">
      <x:alignment wrapText="1"/>
    </x:xf>
    <x:xf numFmtId="0" fontId="3" fillId="2" borderId="3" xfId="0" applyNumberFormat="1" applyFont="1" applyFill="1" applyBorder="1" applyAlignment="1">
      <x:alignment horizontal="center" vertical="center" wrapText="1"/>
    </x:xf>
    <x:xf numFmtId="0" fontId="3" fillId="2" borderId="4" xfId="0" applyNumberFormat="1" applyFont="1" applyFill="1" applyBorder="1" applyAlignment="1">
      <x:alignment horizontal="center" vertical="center" wrapText="1"/>
    </x:xf>
    <x:xf numFmtId="0" fontId="3" fillId="2" borderId="5" xfId="0" applyNumberFormat="1" applyFont="1" applyFill="1" applyBorder="1" applyAlignment="1">
      <x:alignment horizontal="center" wrapText="1"/>
    </x:xf>
    <x:xf numFmtId="0" fontId="3" fillId="2" borderId="5" xfId="0" applyNumberFormat="1" applyFont="1" applyFill="1" applyBorder="1" applyAlignment="1">
      <x:alignment horizontal="center" vertical="center" wrapText="1"/>
    </x:xf>
    <x:xf numFmtId="203" fontId="1" fillId="5" borderId="0" xfId="0" applyNumberFormat="1" applyFont="1" applyFill="1" applyBorder="1" applyAlignment="1">
      <x:alignment vertical="center"/>
    </x:xf>
    <x:xf numFmtId="0" fontId="3" fillId="2" borderId="4" xfId="0" applyNumberFormat="1" applyFont="1" applyFill="1" applyBorder="1"/>
    <x:xf numFmtId="0" fontId="3" fillId="2" borderId="4" xfId="0" applyNumberFormat="1" applyFont="1" applyFill="1" applyBorder="1" applyAlignment="1">
      <x:alignment wrapText="1"/>
    </x:xf>
    <x:xf numFmtId="0" fontId="3" fillId="2" borderId="4" xfId="0" applyNumberFormat="1" applyFont="1" applyFill="1" applyBorder="1" applyAlignment="1">
      <x:alignment horizontal="center" wrapText="1"/>
    </x:xf>
    <x:xf numFmtId="205" fontId="1" fillId="5" borderId="0" xfId="0" applyNumberFormat="1" applyFont="1" applyFill="1" applyBorder="1"/>
    <x:xf numFmtId="0" fontId="1" fillId="6" borderId="0" xfId="0" applyNumberFormat="1" applyFont="1" applyFill="1" applyBorder="1" applyAlignment="1">
      <x:alignment vertical="center"/>
    </x:xf>
    <x:xf numFmtId="201" fontId="1" fillId="6" borderId="0" xfId="0" applyNumberFormat="1" applyFont="1" applyFill="1" applyBorder="1" applyAlignment="1">
      <x:alignment vertical="center"/>
    </x:xf>
    <x:xf numFmtId="200" fontId="1" fillId="6" borderId="0" xfId="0" applyNumberFormat="1" applyFont="1" applyFill="1" applyBorder="1" applyAlignment="1">
      <x:alignment vertical="center"/>
    </x:xf>
    <x:xf numFmtId="202" fontId="1" fillId="6" borderId="0" xfId="0" applyNumberFormat="1" applyFont="1" applyFill="1" applyBorder="1" applyAlignment="1">
      <x:alignment vertical="center"/>
    </x:xf>
    <x:xf numFmtId="205" fontId="1" fillId="6" borderId="0" xfId="0" applyNumberFormat="1" applyFont="1" applyFill="1" applyBorder="1"/>
    <x:xf numFmtId="205" fontId="1" fillId="6" borderId="0" xfId="0" applyNumberFormat="1" applyFont="1" applyFill="1" applyBorder="1" applyAlignment="1">
      <x:alignment vertical="center"/>
    </x:xf>
    <x:xf numFmtId="205" fontId="1" fillId="5" borderId="0" xfId="0" applyNumberFormat="1" applyFont="1" applyFill="1" applyBorder="1" applyAlignment="1">
      <x:alignment vertical="center"/>
    </x:xf>
    <x:xf numFmtId="200" fontId="1" fillId="5" borderId="0" xfId="0" applyNumberFormat="1" applyFont="1" applyFill="1" applyBorder="1"/>
    <x:xf numFmtId="203" fontId="1" fillId="6" borderId="0" xfId="0" applyNumberFormat="1" applyFont="1" applyFill="1" applyBorder="1" applyAlignment="1">
      <x:alignment vertical="center"/>
    </x:xf>
    <x:xf numFmtId="0" fontId="12" fillId="4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right" vertical="center"/>
    </x:xf>
    <x:xf numFmtId="206" fontId="3" fillId="2" borderId="0" xfId="0" applyNumberFormat="1" applyFont="1" applyFill="1" applyBorder="1" applyAlignment="1">
      <x:alignment horizontal="right" vertical="center"/>
    </x:xf>
    <x:xf numFmtId="206" fontId="1" fillId="4" borderId="0" xfId="0" applyNumberFormat="1" applyFont="1" applyFill="1" applyBorder="1" applyAlignment="1">
      <x:alignment vertical="center"/>
    </x:xf>
    <x:xf numFmtId="206" fontId="1" fillId="6" borderId="0" xfId="0" applyNumberFormat="1" applyFont="1" applyFill="1" applyBorder="1" applyAlignment="1">
      <x:alignment vertical="center"/>
    </x:xf>
    <x:xf numFmtId="207" fontId="3" fillId="2" borderId="0" xfId="0" applyNumberFormat="1" applyFont="1" applyFill="1" applyBorder="1" applyAlignment="1">
      <x:alignment horizontal="right" vertical="center"/>
    </x:xf>
    <x:xf numFmtId="207" fontId="1" fillId="4" borderId="0" xfId="0" applyNumberFormat="1" applyFont="1" applyFill="1" applyBorder="1" applyAlignment="1">
      <x:alignment vertical="center"/>
    </x:xf>
    <x:xf numFmtId="207" fontId="1" fillId="6" borderId="0" xfId="0" applyNumberFormat="1" applyFont="1" applyFill="1" applyBorder="1" applyAlignment="1">
      <x:alignment vertical="center"/>
    </x:xf>
    <x:xf numFmtId="208" fontId="3" fillId="2" borderId="0" xfId="0" applyNumberFormat="1" applyFont="1" applyFill="1" applyBorder="1" applyAlignment="1">
      <x:alignment horizontal="right" vertical="center"/>
    </x:xf>
    <x:xf numFmtId="208" fontId="1" fillId="4" borderId="0" xfId="0" applyNumberFormat="1" applyFont="1" applyFill="1" applyBorder="1" applyAlignment="1">
      <x:alignment vertical="center"/>
    </x:xf>
    <x:xf numFmtId="208" fontId="1" fillId="6" borderId="0" xfId="0" applyNumberFormat="1" applyFont="1" applyFill="1" applyBorder="1" applyAlignment="1">
      <x:alignment vertical="center"/>
    </x:xf>
    <x:xf numFmtId="0" fontId="13" fillId="5" borderId="0" xfId="0" applyNumberFormat="1" applyFont="1" applyFill="1" applyBorder="1" applyAlignment="1">
      <x:alignment vertical="center"/>
    </x:xf>
    <x:xf numFmtId="0" fontId="13" fillId="5" borderId="0" xfId="0" applyNumberFormat="1" applyFont="1" applyFill="1" applyBorder="1" applyAlignment="1">
      <x:alignment horizontal="right" vertical="center"/>
    </x:xf>
    <x:xf numFmtId="200" fontId="13" fillId="5" borderId="0" xfId="0" applyNumberFormat="1" applyFont="1" applyFill="1" applyBorder="1" applyAlignment="1">
      <x:alignment horizontal="right" vertical="center"/>
    </x:xf>
    <x:xf numFmtId="0" fontId="13" fillId="6" borderId="0" xfId="0" applyNumberFormat="1" applyFont="1" applyFill="1" applyBorder="1" applyAlignment="1">
      <x:alignment vertical="center"/>
    </x:xf>
    <x:xf numFmtId="0" fontId="13" fillId="6" borderId="0" xfId="0" applyNumberFormat="1" applyFont="1" applyFill="1" applyBorder="1" applyAlignment="1">
      <x:alignment horizontal="right" vertical="center"/>
    </x:xf>
    <x:xf numFmtId="200" fontId="13" fillId="6" borderId="0" xfId="0" applyNumberFormat="1" applyFont="1" applyFill="1" applyBorder="1" applyAlignment="1">
      <x:alignment horizontal="right" vertical="center"/>
    </x:xf>
    <x:xf numFmtId="201" fontId="13" fillId="5" borderId="0" xfId="0" applyNumberFormat="1" applyFont="1" applyFill="1" applyBorder="1" applyAlignment="1">
      <x:alignment horizontal="right" vertical="center"/>
    </x:xf>
    <x:xf numFmtId="0" fontId="6" fillId="0" borderId="0" xfId="0" applyNumberFormat="1" applyFont="1" applyFill="1" applyBorder="1" applyAlignment="1">
      <x:alignment vertical="center"/>
    </x:xf>
    <x:xf numFmtId="0" fontId="3" fillId="2" borderId="3" xfId="0" applyNumberFormat="1" applyFont="1" applyFill="1" applyBorder="1" applyAlignment="1">
      <x:alignment vertical="center"/>
    </x:xf>
    <x:xf numFmtId="0" fontId="3" fillId="2" borderId="4" xfId="0" applyNumberFormat="1" applyFont="1" applyFill="1" applyBorder="1" applyAlignment="1">
      <x:alignment vertical="center"/>
    </x:xf>
    <x:xf numFmtId="0" fontId="3" fillId="2" borderId="5" xfId="0" applyNumberFormat="1" applyFont="1" applyFill="1" applyBorder="1" applyAlignment="1">
      <x:alignment vertical="center"/>
    </x:xf>
    <x:xf numFmtId="0" fontId="3" fillId="2" borderId="5" xfId="0" applyNumberFormat="1" applyFont="1" applyFill="1" applyBorder="1" applyAlignment="1">
      <x:alignment vertical="center" wrapText="1"/>
    </x:xf>
    <x:xf numFmtId="205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7" borderId="0" xfId="0" applyNumberFormat="1" applyFont="1" applyFill="1" applyBorder="1" applyAlignment="1">
      <x:alignment vertical="center"/>
    </x:xf>
    <x:xf numFmtId="0" fontId="9" fillId="7" borderId="0" xfId="0" applyNumberFormat="1" applyFont="1" applyFill="1" applyBorder="1" applyAlignment="1">
      <x:alignment vertical="center"/>
    </x:xf>
    <x:xf numFmtId="0" fontId="1" fillId="7" borderId="0" xfId="0" applyNumberFormat="1" applyFont="1" applyFill="1" applyBorder="1"/>
    <x:xf numFmtId="0" fontId="9" fillId="7" borderId="0" xfId="0" applyNumberFormat="1" applyFont="1" applyFill="1" applyBorder="1"/>
    <x:xf numFmtId="0" fontId="1" fillId="6" borderId="0" xfId="0" applyNumberFormat="1" applyFont="1" applyFill="1" applyBorder="1" applyAlignment="1" applyProtection="1">
      <x:alignment vertical="center"/>
      <x:protection locked="0" hidden="0"/>
    </x:xf>
    <x:xf numFmtId="206" fontId="1" fillId="6" borderId="0" xfId="0" applyNumberFormat="1" applyFont="1" applyFill="1" applyBorder="1" applyAlignment="1" applyProtection="1">
      <x:alignment vertical="center"/>
      <x:protection locked="0" hidden="0"/>
    </x:xf>
    <x:xf numFmtId="200" fontId="13" fillId="6" borderId="0" xfId="0" applyNumberFormat="1" applyFont="1" applyFill="1" applyBorder="1" applyAlignment="1" applyProtection="1">
      <x:alignment horizontal="right" vertical="center"/>
      <x:protection locked="0" hidden="0"/>
    </x:xf>
    <x:xf numFmtId="0" fontId="13" fillId="6" borderId="0" xfId="0" applyNumberFormat="1" applyFont="1" applyFill="1" applyBorder="1" applyAlignment="1" applyProtection="1">
      <x:alignment horizontal="right" vertical="center"/>
      <x:protection locked="0" hidden="0"/>
    </x:xf>
    <x:xf numFmtId="207" fontId="1" fillId="6" borderId="0" xfId="0" applyNumberFormat="1" applyFont="1" applyFill="1" applyBorder="1" applyAlignment="1" applyProtection="1">
      <x:alignment vertical="center"/>
      <x:protection locked="0" hidden="0"/>
    </x:xf>
    <x:xf numFmtId="208" fontId="1" fillId="6" borderId="0" xfId="0" applyNumberFormat="1" applyFont="1" applyFill="1" applyBorder="1" applyAlignment="1" applyProtection="1">
      <x:alignment vertical="center"/>
      <x:protection locked="0" hidden="0"/>
    </x:xf>
    <x:xf numFmtId="201" fontId="1" fillId="6" borderId="0" xfId="0" applyNumberFormat="1" applyFont="1" applyFill="1" applyBorder="1" applyAlignment="1" applyProtection="1">
      <x:alignment vertical="center"/>
      <x:protection locked="0" hidden="0"/>
    </x:xf>
    <x:xf numFmtId="200" fontId="1" fillId="6" borderId="0" xfId="0" applyNumberFormat="1" applyFont="1" applyFill="1" applyBorder="1" applyAlignment="1" applyProtection="1">
      <x:alignment vertical="center"/>
      <x:protection locked="0" hidden="0"/>
    </x:xf>
    <x:xf numFmtId="205" fontId="1" fillId="6" borderId="0" xfId="0" applyNumberFormat="1" applyFont="1" applyFill="1" applyBorder="1" applyAlignment="1" applyProtection="1">
      <x:alignment vertical="center"/>
      <x:protection locked="0" hidden="0"/>
    </x:xf>
    <x:xf numFmtId="205" fontId="1" fillId="6" borderId="0" xfId="0" applyNumberFormat="1" applyFont="1" applyFill="1" applyBorder="1" applyProtection="1">
      <x:protection locked="0" hidden="0"/>
    </x:xf>
    <x:xf numFmtId="203" fontId="1" fillId="6" borderId="0" xfId="0" applyNumberFormat="1" applyFont="1" applyFill="1" applyBorder="1" applyAlignment="1" applyProtection="1">
      <x:alignment vertical="center"/>
      <x:protection locked="0" hidden="0"/>
    </x:xf>
  </x:cellXfs>
  <x:cellStyles count="1">
    <x:cellStyle name="Normal" xfId="0"/>
  </x:cellStyles>
  <x:dxfs count="11">
    <x:dxf>
      <x:font>
        <x:color rgb="FF9C2222"/>
      </x:font>
      <x:fill>
        <x:patternFill patternType="solid">
          <x:bgColor rgb="FFFCE4E4"/>
        </x:patternFill>
      </x:fill>
    </x:dxf>
    <x:dxf>
      <x:font>
        <x:b/>
      </x:font>
      <x:fill>
        <x:patternFill patternType="solid">
          <x:bgColor rgb="FFFFE1A8"/>
        </x:patternFill>
      </x:fill>
    </x:dxf>
    <x:dxf>
      <x:font>
        <x:color rgb="FF9C2222"/>
      </x:font>
      <x:fill>
        <x:patternFill patternType="solid">
          <x:bgColor rgb="FFFCE4E4"/>
        </x:patternFill>
      </x:fill>
    </x:dxf>
    <x:dxf>
      <x:font>
        <x:b/>
        <x:color rgb="FF9C2222"/>
      </x:font>
      <x:fill>
        <x:patternFill patternType="solid">
          <x:bgColor rgb="FFFCE4E4"/>
        </x:patternFill>
      </x:fill>
    </x:dxf>
    <x:dxf>
      <x:font>
        <x:color rgb="FF9C2222"/>
      </x:font>
      <x:fill>
        <x:patternFill patternType="solid">
          <x:bgColor rgb="FFFCE4E4"/>
        </x:patternFill>
      </x:fill>
    </x:dxf>
    <x:dxf>
      <x:font>
        <x:color rgb="FF9C2222"/>
      </x:font>
      <x:fill>
        <x:patternFill patternType="solid">
          <x:bgColor rgb="FFFCE4E4"/>
        </x:patternFill>
      </x:fill>
    </x:dxf>
    <x:dxf>
      <x:font>
        <x:b/>
        <x:color rgb="FF9C2222"/>
      </x:font>
      <x:fill>
        <x:patternFill patternType="solid">
          <x:bgColor rgb="FFFCE4E4"/>
        </x:patternFill>
      </x:fill>
    </x:dxf>
    <x:dxf>
      <x:font>
        <x:b/>
      </x:font>
      <x:fill>
        <x:patternFill patternType="solid">
          <x:bgColor rgb="FFFFE1A8"/>
        </x:patternFill>
      </x:fill>
    </x:dxf>
    <x:dxf>
      <x:font>
        <x:b/>
        <x:color rgb="FF9C2222"/>
      </x:font>
      <x:fill>
        <x:patternFill patternType="solid">
          <x:bgColor rgb="FFFCE4E4"/>
        </x:patternFill>
      </x:fill>
    </x:dxf>
    <x:dxf>
      <x:font>
        <x:b/>
        <x:color rgb="FF9C2222"/>
      </x:font>
      <x:fill>
        <x:patternFill patternType="solid">
          <x:bgColor rgb="FFFCE4E4"/>
        </x:patternFill>
      </x:fill>
    </x:dxf>
    <x:dxf>
      <x:font>
        <x:b/>
        <x:color rgb="FF9C2222"/>
      </x:font>
      <x:fill>
        <x:patternFill patternType="solid">
          <x:bgColor rgb="FFFCE4E4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3478d4ce34920" /><Relationship Type="http://schemas.openxmlformats.org/officeDocument/2006/relationships/theme" Target="/xl/theme/theme1.xml" Id="R2a7e016456b44972" /><Relationship Type="http://schemas.openxmlformats.org/officeDocument/2006/relationships/sharedStrings" Target="/xl/sharedStrings.xml" Id="R136c3ba5e8bd421d" /><Relationship Type="http://schemas.openxmlformats.org/officeDocument/2006/relationships/worksheet" Target="/xl/worksheets/sheet1.xml" Id="R60dd00a60710419b" /><Relationship Type="http://schemas.openxmlformats.org/officeDocument/2006/relationships/worksheet" Target="/xl/worksheets/sheet2.xml" Id="Ra82930281e76417b" /><Relationship Type="http://schemas.openxmlformats.org/officeDocument/2006/relationships/worksheet" Target="/xl/worksheets/sheet3.xml" Id="R6700eb82c12e442f" /><Relationship Type="http://schemas.openxmlformats.org/officeDocument/2006/relationships/worksheet" Target="/xl/worksheets/sheet4.xml" Id="Rdd10161efe1b428b" /><Relationship Type="http://schemas.openxmlformats.org/officeDocument/2006/relationships/worksheet" Target="/xl/worksheets/sheet5.xml" Id="Rceee266aed074ba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e4c7532d5254b58" /><Relationship Type="http://schemas.openxmlformats.org/officeDocument/2006/relationships/chart" Target="/xl/drawings/charts/chart1.xml" Id="Rcf573abea0a949a1" /><Relationship Type="http://schemas.openxmlformats.org/officeDocument/2006/relationships/chart" Target="/xl/drawings/charts/chart2.xml" Id="R4740f8b3b34c4c2a" /><Relationship Type="http://schemas.openxmlformats.org/officeDocument/2006/relationships/chart" Target="/xl/drawings/charts/chart3.xml" Id="R37552dd3229d4be3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0d6d4556a8264b0f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image" Target="/xl/media/image3.png" Id="R74cf4fd8d7764b57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image" Target="/xl/media/image4.png" Id="R01ed2f49ab6d4ddc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5.png" Id="R5b2933a3df09409d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1200">
                <a:latin typeface="Arial"/>
                <a:ea typeface="Arial"/>
                <a:cs typeface="Arial"/>
              </a:rPr>
              <a:t>Stock readiness (part count)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1200">
              <a:latin typeface="Arial"/>
              <a:ea typeface="Arial"/>
              <a:cs typeface="Arial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Parts</c:v>
          </c:tx>
          <c:spPr>
            <a:solidFill xmlns:a="http://schemas.openxmlformats.org/drawingml/2006/main">
              <a:srgbClr val="BA914D"/>
            </a:solidFill>
          </c:spPr>
          <c:invertIfNegative val="0"/>
          <c:cat>
            <c:strRef>
              <c:f>'Overview'!$AB$18:$AB$20</c:f>
              <c:strCache>
                <c:ptCount val="0"/>
              </c:strCache>
            </c:strRef>
          </c:cat>
          <c:val>
            <c:numRef>
              <c:f>'Overview'!$AC$18:$AC$20</c:f>
              <c:numCache>
                <c:formatCode>0.0</c:formatCode>
                <c:ptCount val="0"/>
              </c:numCache>
            </c:numRef>
          </c:val>
        </c:ser>
        <c:dLbls>
          <c:txPr>
            <a:bodyPr xmlns:a="http://schemas.openxmlformats.org/drawingml/2006/main" anchorCtr="1"/>
            <a:lstStyle xmlns:a="http://schemas.openxmlformats.org/drawingml/2006/main"/>
            <a:p xmlns:a="http://schemas.openxmlformats.org/drawingml/2006/main">
              <a:pPr>
                <a:defRPr sz="900"/>
              </a:pPr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825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825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1200">
                <a:latin typeface="Arial"/>
                <a:ea typeface="Arial"/>
                <a:cs typeface="Arial"/>
              </a:rPr>
              <a:t>Inventory value by criticality (USD)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1200">
              <a:latin typeface="Arial"/>
              <a:ea typeface="Arial"/>
              <a:cs typeface="Arial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Value USD</c:v>
          </c:tx>
          <c:spPr>
            <a:solidFill xmlns:a="http://schemas.openxmlformats.org/drawingml/2006/main">
              <a:srgbClr val="10243C"/>
            </a:solidFill>
          </c:spPr>
          <c:invertIfNegative val="0"/>
          <c:cat>
            <c:strRef>
              <c:f>'Overview'!$AE$18:$AE$19</c:f>
              <c:strCache>
                <c:ptCount val="0"/>
              </c:strCache>
            </c:strRef>
          </c:cat>
          <c:val>
            <c:numRef>
              <c:f>'Overview'!$AF$18:$AF$19</c:f>
              <c:numCache>
                <c:formatCode>$#,##0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825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825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1200">
                <a:latin typeface="Arial"/>
                <a:ea typeface="Arial"/>
                <a:cs typeface="Arial"/>
              </a:rPr>
              <a:t>Issued parts at current unit cost (USD)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1200">
              <a:latin typeface="Arial"/>
              <a:ea typeface="Arial"/>
              <a:cs typeface="Arial"/>
            </a:defRPr>
          </a:pPr>
        </a:p>
      </c:txPr>
    </c:title>
    <c:plotArea>
      <c:lineChart>
        <c:grouping val="standard"/>
        <c:varyColors val="0"/>
        <c:ser>
          <c:idx val="0"/>
          <c:order val="0"/>
          <c:tx>
            <c:v>Issued value USD</c:v>
          </c:tx>
          <c:spPr>
            <a:solidFill xmlns:a="http://schemas.openxmlformats.org/drawingml/2006/main">
              <a:srgbClr val="10243C"/>
            </a:solidFill>
            <a:ln xmlns:a="http://schemas.openxmlformats.org/drawingml/2006/main" w="28575">
              <a:solidFill>
                <a:srgbClr val="BA914D"/>
              </a:solidFill>
              <a:prstDash val="solid"/>
            </a:ln>
          </c:spPr>
          <c:marker>
            <c:symbol val="none"/>
          </c:marker>
          <c:cat>
            <c:strRef>
              <c:f>'Overview'!$AB$25:$AB$30</c:f>
              <c:strCache>
                <c:ptCount val="0"/>
              </c:strCache>
            </c:strRef>
          </c:cat>
          <c:val>
            <c:numRef>
              <c:f>'Overview'!$AC$25:$AC$30</c:f>
              <c:numCache>
                <c:formatCode>$#,##0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825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825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1</xdr:col>
      <xdr:colOff>0</xdr:colOff>
      <xdr:row>13</xdr:row>
      <xdr:rowOff>0</xdr:rowOff>
    </xdr:from>
    <xdr:to>
      <xdr:col>9</xdr:col>
      <xdr:colOff>0</xdr:colOff>
      <xdr:row>27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f573abea0a949a1"/>
        </a:graphicData>
      </a:graphic>
    </xdr:graphicFrame>
    <xdr:clientData/>
  </xdr:twoCellAnchor>
  <xdr:twoCellAnchor>
    <xdr:from>
      <xdr:col>9</xdr:col>
      <xdr:colOff>0</xdr:colOff>
      <xdr:row>13</xdr:row>
      <xdr:rowOff>0</xdr:rowOff>
    </xdr:from>
    <xdr:to>
      <xdr:col>17</xdr:col>
      <xdr:colOff>0</xdr:colOff>
      <xdr:row>27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740f8b3b34c4c2a"/>
        </a:graphicData>
      </a:graphic>
    </xdr:graphicFrame>
    <xdr:clientData/>
  </xdr:twoCellAnchor>
  <xdr:twoCellAnchor>
    <xdr:from>
      <xdr:col>1</xdr:col>
      <xdr:colOff>0</xdr:colOff>
      <xdr:row>28</xdr:row>
      <xdr:rowOff>0</xdr:rowOff>
    </xdr:from>
    <xdr:to>
      <xdr:col>9</xdr:col>
      <xdr:colOff>0</xdr:colOff>
      <xdr:row>43</xdr:row>
      <xdr:rowOff>0</xdr:rowOff>
    </xdr:to>
    <xdr:graphicFrame macro="">
      <xdr:nvGraphicFramePr>
        <xdr:cNvPr id="3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37552dd3229d4be3"/>
        </a:graphicData>
      </a:graphic>
    </xdr:graphicFrame>
    <xdr:clientData/>
  </xdr:twoCellAnchor>
  <xdr:oneCellAnchor>
    <xdr:from>
      <xdr:col>0</xdr:col>
      <xdr:colOff>95250</xdr:colOff>
      <xdr:row>0</xdr:row>
      <xdr:rowOff>85725</xdr:rowOff>
    </xdr:from>
    <xdr:ext cx="714375" cy="714375"/>
    <xdr:pic>
      <xdr:nvPicPr>
        <xdr:cNvPr id="4" name="3f2c3df8-47ea-425f-9683-db34cd5c4ac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e4c7532d5254b5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0</xdr:col>
      <xdr:colOff>95250</xdr:colOff>
      <xdr:row>0</xdr:row>
      <xdr:rowOff>85725</xdr:rowOff>
    </xdr:from>
    <xdr:ext cx="714375" cy="714375"/>
    <xdr:pic>
      <xdr:nvPicPr>
        <xdr:cNvPr id="1" name="bb49f4b3-bce7-40fd-b3ef-e0557790bcc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d6d4556a8264b0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3.xml><?xml version="1.0" encoding="utf-8"?>
<xdr:wsDr xmlns:xdr="http://schemas.openxmlformats.org/drawingml/2006/spreadsheetDrawing">
  <xdr:oneCellAnchor>
    <xdr:from>
      <xdr:col>0</xdr:col>
      <xdr:colOff>95250</xdr:colOff>
      <xdr:row>0</xdr:row>
      <xdr:rowOff>85725</xdr:rowOff>
    </xdr:from>
    <xdr:ext cx="714375" cy="714375"/>
    <xdr:pic>
      <xdr:nvPicPr>
        <xdr:cNvPr id="1" name="743ece15-8ddc-449c-b016-5facec53ecf8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4cf4fd8d7764b5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4.xml><?xml version="1.0" encoding="utf-8"?>
<xdr:wsDr xmlns:xdr="http://schemas.openxmlformats.org/drawingml/2006/spreadsheetDrawing">
  <xdr:oneCellAnchor>
    <xdr:from>
      <xdr:col>0</xdr:col>
      <xdr:colOff>95250</xdr:colOff>
      <xdr:row>0</xdr:row>
      <xdr:rowOff>85725</xdr:rowOff>
    </xdr:from>
    <xdr:ext cx="714375" cy="714375"/>
    <xdr:pic>
      <xdr:nvPicPr>
        <xdr:cNvPr id="1" name="35b0b608-b4f9-4c35-a429-22d95b2ea0f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1ed2f49ab6d4dd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5.xml><?xml version="1.0" encoding="utf-8"?>
<xdr:wsDr xmlns:xdr="http://schemas.openxmlformats.org/drawingml/2006/spreadsheetDrawing">
  <xdr:oneCellAnchor>
    <xdr:from>
      <xdr:col>0</xdr:col>
      <xdr:colOff>95250</xdr:colOff>
      <xdr:row>0</xdr:row>
      <xdr:rowOff>85725</xdr:rowOff>
    </xdr:from>
    <xdr:ext cx="714375" cy="714375"/>
    <xdr:pic>
      <xdr:nvPicPr>
        <xdr:cNvPr id="1" name="e94bfd75-1990-42b1-8b18-546dd2dc5269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b2933a3df09409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3" name="PartsTable" displayName="PartsTable" ref="A6:U16" headerRowCount="1" totalsRowCount="0" totalsRowShown="0">
  <x:tableColumns count="21">
    <x:tableColumn id="1" name="Part ID"/>
    <x:tableColumn id="2" name="Description"/>
    <x:tableColumn id="3" name="Equipment / use"/>
    <x:tableColumn id="4" name="Bin / location"/>
    <x:tableColumn id="5" name="Criticality"/>
    <x:tableColumn id="6" name="Supplier"/>
    <x:tableColumn id="7" name="Lead days"/>
    <x:tableColumn id="8" name="Unit cost USD"/>
    <x:tableColumn id="9" name="Opening qty"/>
    <x:tableColumn id="10" name="Receipts"/>
    <x:tableColumn id="11" name="Issues"/>
    <x:tableColumn id="12" name="Adjustments"/>
    <x:tableColumn id="13" name="On hand"/>
    <x:tableColumn id="14" name="On order qty"/>
    <x:tableColumn id="15" name="Reorder point"/>
    <x:tableColumn id="16" name="Target qty"/>
    <x:tableColumn id="17" name="Stock position"/>
    <x:tableColumn id="18" name="Suggested buy"/>
    <x:tableColumn id="19" name="Stock value USD"/>
    <x:tableColumn id="20" name="Status"/>
    <x:tableColumn id="21" name="Avg. daily usage"/>
  </x:tableColumns>
  <x:tableStyleInfo name="TableStyleLight1" showFirstColumn="0" showLastColumn="0" showRowStripes="1" showColumnStripes="0"/>
</x:table>
</file>

<file path=xl/tables/table2.xml><?xml version="1.0" encoding="utf-8"?>
<x:table xmlns:x="http://schemas.openxmlformats.org/spreadsheetml/2006/main" id="4" name="TransactionTable" displayName="TransactionTable" ref="A6:J31" headerRowCount="1" totalsRowCount="0" totalsRowShown="0">
  <x:tableColumns count="10">
    <x:tableColumn id="1" name="Date"/>
    <x:tableColumn id="2" name="Part ID"/>
    <x:tableColumn id="3" name="Type"/>
    <x:tableColumn id="4" name="Quantity"/>
    <x:tableColumn id="5" name="Reference / WO"/>
    <x:tableColumn id="6" name="Notes"/>
    <x:tableColumn id="7" name="Signed qty"/>
    <x:tableColumn id="8" name="Row check"/>
    <x:tableColumn id="9" name="Current unit cost USD"/>
    <x:tableColumn id="10" name="Issued value USD"/>
  </x:tableColumns>
  <x:tableStyleInfo name="TableStyleLight1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'1.0' encoding='UTF-8' standalone='yes'?>
<Relationships xmlns="http://schemas.openxmlformats.org/package/2006/relationships"><Relationship Type="http://schemas.openxmlformats.org/officeDocument/2006/relationships/drawing" Target="/xl/drawings/drawing1.xml" Id="Rb535b7740ee34bc1"/><Relationship Id="rIdMROUpgrade" Type="http://schemas.openxmlformats.org/officeDocument/2006/relationships/hyperlink" Target="https://buy.stripe.com/fZu5kD5Qw3SO2P22Md9Zm00" TargetMode="External"/></Relationships>
</file>

<file path=xl/worksheets/_rels/sheet2.xml.rels><?xml version='1.0' encoding='UTF-8' standalone='yes'?>
<Relationships xmlns="http://schemas.openxmlformats.org/package/2006/relationships"><Relationship Type="http://schemas.openxmlformats.org/officeDocument/2006/relationships/drawing" Target="/xl/drawings/drawing2.xml" Id="Rb8575f04128b48f6"/><Relationship Id="rIdMROUpgrade" Type="http://schemas.openxmlformats.org/officeDocument/2006/relationships/hyperlink" Target="https://buy.stripe.com/fZu5kD5Qw3SO2P22Md9Zm00" TargetMode="External"/></Relationships>
</file>

<file path=xl/worksheets/_rels/sheet3.xml.rels><?xml version='1.0' encoding='UTF-8' standalone='yes'?>
<Relationships xmlns="http://schemas.openxmlformats.org/package/2006/relationships"><Relationship Type="http://schemas.openxmlformats.org/officeDocument/2006/relationships/drawing" Target="/xl/drawings/drawing3.xml" Id="R2a18cf7e8ed04953"/><Relationship Type="http://schemas.openxmlformats.org/officeDocument/2006/relationships/table" Target="/xl/tables/table1.xml" Id="R288fdf9163584615"/><Relationship Id="rIdMROUpgrade" Type="http://schemas.openxmlformats.org/officeDocument/2006/relationships/hyperlink" Target="https://buy.stripe.com/fZu5kD5Qw3SO2P22Md9Zm00" TargetMode="External"/></Relationships>
</file>

<file path=xl/worksheets/_rels/sheet4.xml.rels><?xml version='1.0' encoding='UTF-8' standalone='yes'?>
<Relationships xmlns="http://schemas.openxmlformats.org/package/2006/relationships"><Relationship Type="http://schemas.openxmlformats.org/officeDocument/2006/relationships/drawing" Target="/xl/drawings/drawing4.xml" Id="Raa1cff3faaea4015"/><Relationship Type="http://schemas.openxmlformats.org/officeDocument/2006/relationships/table" Target="/xl/tables/table2.xml" Id="R0dc25a12c42147d3"/><Relationship Id="rIdMROUpgrade" Type="http://schemas.openxmlformats.org/officeDocument/2006/relationships/hyperlink" Target="https://buy.stripe.com/fZu5kD5Qw3SO2P22Md9Zm00" TargetMode="External"/></Relationships>
</file>

<file path=xl/worksheets/_rels/sheet5.xml.rels><?xml version='1.0' encoding='UTF-8' standalone='yes'?>
<Relationships xmlns="http://schemas.openxmlformats.org/package/2006/relationships"><Relationship Type="http://schemas.openxmlformats.org/officeDocument/2006/relationships/drawing" Target="/xl/drawings/drawing5.xml" Id="R6647ab04a1234e7b"/><Relationship Id="rIdMROUpgrade" Type="http://schemas.openxmlformats.org/officeDocument/2006/relationships/hyperlink" Target="https://buy.stripe.com/fZu5kD5Qw3SO2P22Md9Zm00" TargetMode="External"/></Relationships>
</file>

<file path=xl/worksheets/sheet1.xml><?xml version="1.0" encoding="utf-8"?>
<x:worksheet xmlns:x="http://schemas.openxmlformats.org/spreadsheetml/2006/main">
  <x:sheetPr>
    <x:tabColor rgb="FF10243C"/>
  </x:sheetPr>
  <x:sheetViews>
    <x:sheetView showGridLines="0" workbookViewId="0"/>
  </x:sheetViews>
  <x:sheetFormatPr defaultRowHeight="15"/>
  <x:cols>
    <x:col min="1" max="1" width="3" hidden="0" customWidth="1"/>
    <x:col min="2" max="2" width="8.5" hidden="0" customWidth="1"/>
    <x:col min="3" max="3" width="8.5" hidden="0" customWidth="1"/>
    <x:col min="4" max="4" width="8.5" hidden="0" customWidth="1"/>
    <x:col min="5" max="5" width="8.5" hidden="0" customWidth="1"/>
    <x:col min="6" max="6" width="8.5" hidden="0" customWidth="1"/>
    <x:col min="7" max="7" width="8.5" hidden="0" customWidth="1"/>
    <x:col min="8" max="8" width="8.5" hidden="0" customWidth="1"/>
    <x:col min="9" max="9" width="8.5" hidden="0" customWidth="1"/>
    <x:col min="10" max="10" width="8.5" hidden="0" customWidth="1"/>
    <x:col min="11" max="11" width="8.5" hidden="0" customWidth="1"/>
    <x:col min="12" max="12" width="8.5" hidden="0" customWidth="1"/>
    <x:col min="13" max="13" width="8.5" hidden="0" customWidth="1"/>
    <x:col min="14" max="14" width="8.5" hidden="0" customWidth="1"/>
    <x:col min="15" max="15" width="8.5" hidden="0" customWidth="1"/>
    <x:col min="16" max="16" width="8.5" hidden="0" customWidth="1"/>
    <x:col min="17" max="17" width="8.5" hidden="0" customWidth="1"/>
    <x:col min="18" max="18" width="3" hidden="0" customWidth="1"/>
    <x:col min="19" max="19" width="8.5" hidden="0" customWidth="1"/>
    <x:col min="20" max="20" width="8.5" hidden="0" customWidth="1"/>
    <x:col min="21" max="21" width="8.5" hidden="0" customWidth="1"/>
    <x:col min="22" max="22" width="8.5" hidden="0" customWidth="1"/>
    <x:col min="23" max="23" width="8.5" hidden="0" customWidth="1"/>
    <x:col min="24" max="24" width="8.5" hidden="0" customWidth="1"/>
    <x:col min="25" max="25" width="8.5" hidden="0" customWidth="1"/>
    <x:col min="26" max="26" width="8.5" hidden="0" customWidth="1"/>
    <x:col min="27" max="27" width="8.5" hidden="0" customWidth="1"/>
    <x:col min="28" max="28" width="8.5" hidden="0" customWidth="1"/>
    <x:col min="29" max="29" width="8.5" hidden="0" customWidth="1"/>
    <x:col min="30" max="30" width="8.5" hidden="0" customWidth="1"/>
    <x:col min="31" max="31" width="8.5" hidden="0" customWidth="1"/>
    <x:col min="32" max="32" width="8.5" hidden="0" customWidth="1"/>
    <x:col min="33" max="33" width="8.5" hidden="0" customWidth="1"/>
    <x:col min="34" max="34" width="8.5" hidden="0" customWidth="1"/>
    <x:col min="35" max="35" width="8.5" hidden="0" customWidth="1"/>
    <x:col min="36" max="36" width="8.5" hidden="0" customWidth="1"/>
    <x:col min="37" max="37" width="8.5" hidden="0" customWidth="1"/>
    <x:col min="38" max="38" width="8.5" hidden="0" customWidth="1"/>
    <x:col min="39" max="39" width="8.5" hidden="0" customWidth="1"/>
    <x:col min="40" max="40" width="8.5" hidden="0" customWidth="1"/>
    <x:col min="41" max="41" width="8.5" hidden="0" customWidth="1"/>
    <x:col min="42" max="42" width="8.5" hidden="0" customWidth="1"/>
    <x:col min="43" max="43" width="8.5" hidden="0" customWidth="1"/>
    <x:col min="44" max="44" width="8.5" hidden="0" customWidth="1"/>
  </x:cols>
  <x:sheetData>
    <x:row r="1" ht="23" customHeight="1">
      <x:c r="A1" s="7"/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2"/>
      <x:c r="T1" s="2"/>
      <x:c r="U1" s="2"/>
      <x:c r="V1" s="2"/>
      <x:c r="W1" s="2"/>
      <x:c r="X1" s="2"/>
      <x:c r="Y1" s="2"/>
      <x:c r="Z1" s="2"/>
      <x:c r="AA1" s="2"/>
      <x:c r="AB1" s="2"/>
      <x:c r="AC1" s="2"/>
      <x:c r="AD1" s="2"/>
      <x:c r="AE1" s="2"/>
      <x:c r="AF1" s="2"/>
      <x:c r="AG1" s="2"/>
      <x:c r="AH1" s="2"/>
      <x:c r="AI1" s="2"/>
      <x:c r="AJ1" s="2"/>
      <x:c r="AK1" s="2"/>
      <x:c r="AL1" s="2"/>
      <x:c r="AM1" s="2"/>
      <x:c r="AN1" s="2"/>
      <x:c r="AO1" s="2"/>
      <x:c r="AP1" s="2"/>
      <x:c r="AQ1" s="2"/>
      <x:c r="AR1" s="2"/>
    </x:row>
    <x:row r="2" ht="31" customHeight="1">
      <x:c r="A2" s="7"/>
      <x:c r="B2" s="7"/>
      <x:c r="C2" s="17" t="str">
        <x:v>Spare-parts dashboard</x:v>
      </x:c>
      <x:c r="D2" s="17" t="str">
        <x:v>Spare-parts dashboard</x:v>
      </x:c>
      <x:c r="E2" s="17" t="str">
        <x:v>Spare-parts dashboard</x:v>
      </x:c>
      <x:c r="F2" s="17" t="str">
        <x:v>Spare-parts dashboard</x:v>
      </x:c>
      <x:c r="G2" s="17" t="str">
        <x:v>Spare-parts dashboard</x:v>
      </x:c>
      <x:c r="H2" s="17" t="str">
        <x:v>Spare-parts dashboard</x:v>
      </x:c>
      <x:c r="I2" s="17" t="str">
        <x:v>Spare-parts dashboard</x:v>
      </x:c>
      <x:c r="J2" s="17" t="str">
        <x:v>Spare-parts dashboard</x:v>
      </x:c>
      <x:c r="K2" s="17" t="str">
        <x:v>Spare-parts dashboard</x:v>
      </x:c>
      <x:c r="L2" s="17" t="str">
        <x:v>Spare-parts dashboard</x:v>
      </x:c>
      <x:c r="M2" s="17" t="str">
        <x:v>Spare-parts dashboard</x:v>
      </x:c>
      <x:c r="N2" s="17" t="str">
        <x:v>Spare-parts dashboard</x:v>
      </x:c>
      <x:c r="O2" s="17" t="str">
        <x:v>Spare-parts dashboard</x:v>
      </x:c>
      <x:c r="P2" s="17" t="str">
        <x:v>Spare-parts dashboard</x:v>
      </x:c>
      <x:c r="Q2" s="17" t="str">
        <x:v>Spare-parts dashboard</x:v>
      </x:c>
      <x:c r="R2" s="17" t="str">
        <x:v>Spare-parts dashboard</x:v>
      </x:c>
      <x:c r="S2" s="2"/>
      <x:c r="T2" s="2"/>
      <x:c r="U2" s="2"/>
      <x:c r="V2" s="2"/>
      <x:c r="W2" s="2"/>
      <x:c r="X2" s="2"/>
      <x:c r="Y2" s="2"/>
      <x:c r="Z2" s="2"/>
      <x:c r="AA2" s="2"/>
      <x:c r="AB2" s="2"/>
      <x:c r="AC2" s="2"/>
      <x:c r="AD2" s="2"/>
      <x:c r="AE2" s="2"/>
      <x:c r="AF2" s="2"/>
      <x:c r="AG2" s="2"/>
      <x:c r="AH2" s="2"/>
      <x:c r="AI2" s="2"/>
      <x:c r="AJ2" s="2"/>
      <x:c r="AK2" s="2"/>
      <x:c r="AL2" s="2"/>
      <x:c r="AM2" s="2"/>
      <x:c r="AN2" s="2"/>
      <x:c r="AO2" s="2"/>
      <x:c r="AP2" s="2"/>
      <x:c r="AQ2" s="2"/>
      <x:c r="AR2" s="2"/>
    </x:row>
    <x:row r="3" ht="24" customHeight="1">
      <x:c r="A3" s="7"/>
      <x:c r="B3" s="7"/>
      <x:c r="C3" s="18" t="str">
        <x:v>MRO EXCELLENCE • SAMPLE • 10 PARTS / 25 TRANSACTIONS</x:v>
      </x:c>
      <x:c r="D3" s="18" t="str">
        <x:v>MRO EXCELLENCE SYSTEM   /   FREE SAMPLE   /   VERSION 2.0</x:v>
      </x:c>
      <x:c r="E3" s="18" t="str">
        <x:v>MRO EXCELLENCE SYSTEM   /   FREE SAMPLE   /   VERSION 2.0</x:v>
      </x:c>
      <x:c r="F3" s="18" t="str">
        <x:v>MRO EXCELLENCE SYSTEM   /   FREE SAMPLE   /   VERSION 2.0</x:v>
      </x:c>
      <x:c r="G3" s="18" t="str">
        <x:v>MRO EXCELLENCE SYSTEM   /   FREE SAMPLE   /   VERSION 2.0</x:v>
      </x:c>
      <x:c r="H3" s="18" t="str">
        <x:v>MRO EXCELLENCE SYSTEM   /   FREE SAMPLE   /   VERSION 2.0</x:v>
      </x:c>
      <x:c r="I3" s="18" t="str">
        <x:v>MRO EXCELLENCE SYSTEM   /   FREE SAMPLE   /   VERSION 2.0</x:v>
      </x:c>
      <x:c r="J3" s="18" t="str">
        <x:v>MRO EXCELLENCE SYSTEM   /   FREE SAMPLE   /   VERSION 2.0</x:v>
      </x:c>
      <x:c r="K3" s="18" t="str">
        <x:v>MRO EXCELLENCE SYSTEM   /   FREE SAMPLE   /   VERSION 2.0</x:v>
      </x:c>
      <x:c r="L3" s="18" t="str">
        <x:v>MRO EXCELLENCE SYSTEM   /   FREE SAMPLE   /   VERSION 2.0</x:v>
      </x:c>
      <x:c r="M3" s="18" t="str">
        <x:v>MRO EXCELLENCE SYSTEM   /   FREE SAMPLE   /   VERSION 2.0</x:v>
      </x:c>
      <x:c r="N3" s="18" t="str">
        <x:v>MRO EXCELLENCE SYSTEM   /   FREE SAMPLE   /   VERSION 2.0</x:v>
      </x:c>
      <x:c r="O3" s="18" t="str">
        <x:v>MRO EXCELLENCE SYSTEM   /   FREE SAMPLE   /   VERSION 2.0</x:v>
      </x:c>
      <x:c r="P3" s="18" t="str">
        <x:v>MRO EXCELLENCE SYSTEM   /   FREE SAMPLE   /   VERSION 2.0</x:v>
      </x:c>
      <x:c r="Q3" s="18" t="str">
        <x:v>MRO EXCELLENCE SYSTEM   /   FREE SAMPLE   /   VERSION 2.0</x:v>
      </x:c>
      <x:c r="R3" s="18" t="str">
        <x:v>MRO EXCELLENCE SYSTEM   /   FREE SAMPLE   /   VERSION 2.0</x:v>
      </x:c>
      <x:c r="S3" s="2"/>
      <x:c r="T3" s="2"/>
      <x:c r="U3" s="2"/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</x:row>
    <x:row r="4" ht="23" customHeight="1">
      <x:c r="A4" s="19"/>
      <x:c r="B4" s="19"/>
      <x:c r="C4" s="19"/>
      <x:c r="D4" s="19"/>
      <x:c r="E4" s="19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2"/>
      <x:c r="T4" s="2"/>
      <x:c r="U4" s="2"/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s="2"/>
      <x:c r="AI4" s="2"/>
      <x:c r="AJ4" s="2"/>
      <x:c r="AK4" s="2"/>
      <x:c r="AL4" s="2"/>
      <x:c r="AM4" s="2"/>
      <x:c r="AN4" s="2"/>
      <x:c r="AO4" s="2"/>
      <x:c r="AP4" s="2"/>
      <x:c r="AQ4" s="2"/>
      <x:c r="AR4" s="2"/>
    </x:row>
    <x:row r="5" ht="22" customHeight="1">
      <x:c r="A5" s="16"/>
      <x:c r="B5" s="20" t="str">
        <x:v>Fictional example inventory. Replace the amber inputs before using this workbook.</x:v>
      </x:c>
      <x:c r="C5" s="20" t="str">
        <x:v>Fictional example inventory. Replace the amber inputs before using this workbook.</x:v>
      </x:c>
      <x:c r="D5" s="20" t="str">
        <x:v>Fictional example inventory. Replace the amber inputs before using this workbook.</x:v>
      </x:c>
      <x:c r="E5" s="20" t="str">
        <x:v>Fictional example inventory. Replace the amber inputs before using this workbook.</x:v>
      </x:c>
      <x:c r="F5" s="20" t="str">
        <x:v>Fictional example inventory. Replace the amber inputs before using this workbook.</x:v>
      </x:c>
      <x:c r="G5" s="20" t="str">
        <x:v>Fictional example inventory. Replace the amber inputs before using this workbook.</x:v>
      </x:c>
      <x:c r="H5" s="20" t="str">
        <x:v>Fictional example inventory. Replace the amber inputs before using this workbook.</x:v>
      </x:c>
      <x:c r="I5" s="20" t="str">
        <x:v>Fictional example inventory. Replace the amber inputs before using this workbook.</x:v>
      </x:c>
      <x:c r="J5" s="20" t="str">
        <x:v>Fictional example inventory. Replace the amber inputs before using this workbook.</x:v>
      </x:c>
      <x:c r="K5" s="20" t="str">
        <x:v>Fictional example inventory. Replace the amber inputs before using this workbook.</x:v>
      </x:c>
      <x:c r="L5" s="20" t="str">
        <x:v>Fictional example inventory. Replace the amber inputs before using this workbook.</x:v>
      </x:c>
      <x:c r="M5" s="20" t="str">
        <x:v>Fictional example inventory. Replace the amber inputs before using this workbook.</x:v>
      </x:c>
      <x:c r="N5" s="20" t="str">
        <x:v>Fictional example inventory. Replace the amber inputs before using this workbook.</x:v>
      </x:c>
      <x:c r="O5" s="20" t="str">
        <x:v>Fictional example inventory. Replace the amber inputs before using this workbook.</x:v>
      </x:c>
      <x:c r="P5" s="20" t="str">
        <x:v>Fictional example inventory. Replace the amber inputs before using this workbook.</x:v>
      </x:c>
      <x:c r="Q5" s="20" t="str">
        <x:v>Fictional example inventory. Replace the amber inputs before using this workbook.</x:v>
      </x:c>
      <x:c r="R5" s="16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</x:row>
    <x:row r="6" ht="22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  <x:c r="N6" s="16"/>
      <x:c r="O6" s="16"/>
      <x:c r="P6" s="16"/>
      <x:c r="Q6" s="16"/>
      <x:c r="R6" s="16"/>
      <x:c r="S6" s="2"/>
      <x:c r="T6" s="2"/>
      <x:c r="U6" s="2"/>
      <x:c r="V6" s="2"/>
      <x:c r="W6" s="2"/>
      <x:c r="X6" s="2"/>
      <x:c r="Y6" s="2"/>
      <x:c r="Z6" s="2"/>
      <x:c r="AA6" s="2"/>
      <x:c r="AB6" s="2" t="str">
        <x:v>Current inventory metric</x:v>
      </x:c>
      <x:c r="AC6" s="2" t="str">
        <x:v>Value</x:v>
      </x:c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</x:row>
    <x:row r="7" ht="26" customHeight="1">
      <x:c r="A7" s="16"/>
      <x:c r="B7" s="22" t="str">
        <x:v>PARTS LISTED</x:v>
      </x:c>
      <x:c r="C7" s="22" t="str">
        <x:v>PARTS LISTED</x:v>
      </x:c>
      <x:c r="D7" s="22" t="str">
        <x:v>PARTS LISTED</x:v>
      </x:c>
      <x:c r="E7" s="22" t="str">
        <x:v>PARTS LISTED</x:v>
      </x:c>
      <x:c r="F7" s="22" t="str">
        <x:v>INVENTORY VALUE</x:v>
      </x:c>
      <x:c r="G7" s="22" t="str">
        <x:v>INVENTORY VALUE</x:v>
      </x:c>
      <x:c r="H7" s="22" t="str">
        <x:v>INVENTORY VALUE</x:v>
      </x:c>
      <x:c r="I7" s="22" t="str">
        <x:v>INVENTORY VALUE</x:v>
      </x:c>
      <x:c r="J7" s="22" t="str">
        <x:v>REORDER ITEMS</x:v>
      </x:c>
      <x:c r="K7" s="22" t="str">
        <x:v>REORDER ITEMS</x:v>
      </x:c>
      <x:c r="L7" s="22" t="str">
        <x:v>REORDER ITEMS</x:v>
      </x:c>
      <x:c r="M7" s="22" t="str">
        <x:v>REORDER ITEMS</x:v>
      </x:c>
      <x:c r="N7" s="22" t="str">
        <x:v>CURRENT BUY LIST</x:v>
      </x:c>
      <x:c r="O7" s="22" t="str">
        <x:v>CURRENT BUY LIST</x:v>
      </x:c>
      <x:c r="P7" s="22" t="str">
        <x:v>CURRENT BUY LIST</x:v>
      </x:c>
      <x:c r="Q7" s="22" t="str">
        <x:v>CURRENT BUY LIST</x:v>
      </x:c>
      <x:c r="R7" s="16"/>
      <x:c r="S7" s="2"/>
      <x:c r="T7" s="2"/>
      <x:c r="U7" s="2"/>
      <x:c r="V7" s="2"/>
      <x:c r="W7" s="2"/>
      <x:c r="X7" s="2"/>
      <x:c r="Y7" s="2"/>
      <x:c r="Z7" s="2"/>
      <x:c r="AA7" s="2"/>
      <x:c r="AB7" s="2" t="str">
        <x:v>Parts listed</x:v>
      </x:c>
      <x:c r="AC7" s="2" t="n">
        <x:f>COUNTA('Parts'!A7:A16)</x:f>
        <x:v>5</x:v>
      </x:c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</x:row>
    <x:row r="8" ht="22" customHeight="1">
      <x:c r="A8" s="16"/>
      <x:c r="B8" s="28" t="n">
        <x:f>AC7</x:f>
        <x:v>5</x:v>
      </x:c>
      <x:c r="C8" s="26" t="str"/>
      <x:c r="D8" s="26" t="str"/>
      <x:c r="E8" s="26" t="str"/>
      <x:c r="F8" s="29" t="n">
        <x:f>AC11</x:f>
        <x:v>381</x:v>
      </x:c>
      <x:c r="G8" s="26" t="str"/>
      <x:c r="H8" s="26" t="str"/>
      <x:c r="I8" s="26" t="str"/>
      <x:c r="J8" s="28" t="n">
        <x:f>AC8</x:f>
        <x:v>2</x:v>
      </x:c>
      <x:c r="K8" s="26" t="str"/>
      <x:c r="L8" s="26" t="str"/>
      <x:c r="M8" s="26" t="str"/>
      <x:c r="N8" s="29" t="n">
        <x:f>AC12</x:f>
        <x:v>218</x:v>
      </x:c>
      <x:c r="O8" s="26" t="str"/>
      <x:c r="P8" s="26" t="str"/>
      <x:c r="Q8" s="26" t="str"/>
      <x:c r="R8" s="16"/>
      <x:c r="S8" s="2"/>
      <x:c r="T8" s="2"/>
      <x:c r="U8" s="2"/>
      <x:c r="V8" s="2"/>
      <x:c r="W8" s="2"/>
      <x:c r="X8" s="2"/>
      <x:c r="Y8" s="2"/>
      <x:c r="Z8" s="2"/>
      <x:c r="AA8" s="2"/>
      <x:c r="AB8" s="2" t="str">
        <x:v>Reorder items</x:v>
      </x:c>
      <x:c r="AC8" s="2" t="n">
        <x:f>COUNTIFS('Parts'!T7:T16,"REORDER")</x:f>
        <x:v>2</x:v>
      </x:c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</x:row>
    <x:row r="9" ht="22" customHeight="1">
      <x:c r="A9" s="16"/>
      <x:c r="B9" s="26" t="str"/>
      <x:c r="C9" s="26" t="str"/>
      <x:c r="D9" s="26" t="str"/>
      <x:c r="E9" s="26" t="str"/>
      <x:c r="F9" s="26" t="str"/>
      <x:c r="G9" s="26" t="str"/>
      <x:c r="H9" s="26" t="str"/>
      <x:c r="I9" s="26" t="str"/>
      <x:c r="J9" s="26" t="str"/>
      <x:c r="K9" s="26" t="str"/>
      <x:c r="L9" s="26" t="str"/>
      <x:c r="M9" s="26" t="str"/>
      <x:c r="N9" s="26" t="str"/>
      <x:c r="O9" s="26" t="str"/>
      <x:c r="P9" s="26" t="str"/>
      <x:c r="Q9" s="26" t="str"/>
      <x:c r="R9" s="16"/>
      <x:c r="S9" s="2"/>
      <x:c r="T9" s="2"/>
      <x:c r="U9" s="2"/>
      <x:c r="V9" s="2"/>
      <x:c r="W9" s="2"/>
      <x:c r="X9" s="2"/>
      <x:c r="Y9" s="2"/>
      <x:c r="Z9" s="2"/>
      <x:c r="AA9" s="2"/>
      <x:c r="AB9" s="2" t="str">
        <x:v>Critical reorder items</x:v>
      </x:c>
      <x:c r="AC9" s="2" t="n">
        <x:f>COUNTIFS('Parts'!T7:T16,"REORDER",'Parts'!E7:E16,"Critical")</x:f>
        <x:v>1</x:v>
      </x:c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</x:row>
    <x:row r="10" ht="22" customHeight="1">
      <x:c r="A10" s="16"/>
      <x:c r="B10" s="27" t="str"/>
      <x:c r="C10" s="27" t="str"/>
      <x:c r="D10" s="27" t="str"/>
      <x:c r="E10" s="27" t="str"/>
      <x:c r="F10" s="27" t="str"/>
      <x:c r="G10" s="27" t="str"/>
      <x:c r="H10" s="27" t="str"/>
      <x:c r="I10" s="27" t="str"/>
      <x:c r="J10" s="27" t="str"/>
      <x:c r="K10" s="27" t="str"/>
      <x:c r="L10" s="27" t="str"/>
      <x:c r="M10" s="27" t="str"/>
      <x:c r="N10" s="27" t="str"/>
      <x:c r="O10" s="27" t="str"/>
      <x:c r="P10" s="27" t="str"/>
      <x:c r="Q10" s="27" t="str"/>
      <x:c r="R10" s="16"/>
      <x:c r="S10" s="2"/>
      <x:c r="T10" s="2"/>
      <x:c r="U10" s="2"/>
      <x:c r="V10" s="2"/>
      <x:c r="W10" s="2"/>
      <x:c r="X10" s="2"/>
      <x:c r="Y10" s="2"/>
      <x:c r="Z10" s="2"/>
      <x:c r="AA10" s="2"/>
      <x:c r="AB10" s="2" t="str">
        <x:v>Stockouts</x:v>
      </x:c>
      <x:c r="AC10" s="2" t="n">
        <x:f>COUNTIFS('Parts'!M7:M16,"&lt;=0",'Parts'!A7:A16,"&lt;&gt;")</x:f>
        <x:v>1</x:v>
      </x:c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</x:row>
    <x:row r="11" ht="22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  <x:c r="N11" s="16"/>
      <x:c r="O11" s="16"/>
      <x:c r="P11" s="16"/>
      <x:c r="Q11" s="16"/>
      <x:c r="R11" s="16"/>
      <x:c r="S11" s="2"/>
      <x:c r="T11" s="2"/>
      <x:c r="U11" s="2"/>
      <x:c r="V11" s="2"/>
      <x:c r="W11" s="2"/>
      <x:c r="X11" s="2"/>
      <x:c r="Y11" s="2"/>
      <x:c r="Z11" s="2"/>
      <x:c r="AA11" s="2"/>
      <x:c r="AB11" s="2" t="str">
        <x:v>Stock value</x:v>
      </x:c>
      <x:c r="AC11" s="2" t="n">
        <x:f>SUM('Parts'!S7:S16)</x:f>
        <x:v>381</x:v>
      </x:c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</x:row>
    <x:row r="12" ht="22" customHeight="1">
      <x:c r="A12" s="16"/>
      <x:c r="B12" s="30" t="str">
        <x:f>"Stockouts: "&amp;AC10&amp;"     Critical reorders: "&amp;AC9</x:f>
        <x:v>Stockouts: 1     Critical reorders: 1</x:v>
      </x:c>
      <x:c r="C12" s="30" t="str"/>
      <x:c r="D12" s="30" t="str"/>
      <x:c r="E12" s="30" t="str"/>
      <x:c r="F12" s="30" t="str"/>
      <x:c r="G12" s="30" t="str"/>
      <x:c r="H12" s="30" t="str"/>
      <x:c r="I12" s="30" t="str"/>
      <x:c r="J12" s="31" t="str">
        <x:f>"Rows to review: "&amp;(AC13+AC14)&amp;"   (Parts + Transactions)"</x:f>
        <x:v>Rows to review: 0   (Parts + Transactions)</x:v>
      </x:c>
      <x:c r="K12" s="31" t="str"/>
      <x:c r="L12" s="31" t="str"/>
      <x:c r="M12" s="31" t="str"/>
      <x:c r="N12" s="31" t="str"/>
      <x:c r="O12" s="31" t="str"/>
      <x:c r="P12" s="31" t="str"/>
      <x:c r="Q12" s="31" t="str"/>
      <x:c r="R12" s="16"/>
      <x:c r="S12" s="2"/>
      <x:c r="T12" s="2"/>
      <x:c r="U12" s="2"/>
      <x:c r="V12" s="2"/>
      <x:c r="W12" s="2"/>
      <x:c r="X12" s="2"/>
      <x:c r="Y12" s="2"/>
      <x:c r="Z12" s="2"/>
      <x:c r="AA12" s="2"/>
      <x:c r="AB12" s="2" t="str">
        <x:v>Current suggested spend</x:v>
      </x:c>
      <x:c r="AC12" s="2" t="n">
        <x:f>SUMPRODUCT('Parts'!R7:R16,'Parts'!H7:H16)</x:f>
        <x:v>218</x:v>
      </x:c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</x:row>
    <x:row r="13" ht="22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  <x:c r="N13" s="16"/>
      <x:c r="O13" s="16"/>
      <x:c r="P13" s="16"/>
      <x:c r="Q13" s="16"/>
      <x:c r="R13" s="16"/>
      <x:c r="S13" s="2"/>
      <x:c r="T13" s="2"/>
      <x:c r="U13" s="2"/>
      <x:c r="V13" s="2"/>
      <x:c r="W13" s="2"/>
      <x:c r="X13" s="2"/>
      <x:c r="Y13" s="2"/>
      <x:c r="Z13" s="2"/>
      <x:c r="AA13" s="2"/>
      <x:c r="AB13" s="2" t="str">
        <x:v>Part checks</x:v>
      </x:c>
      <x:c r="AC13" s="2" t="n">
        <x:f>COUNTIFS('Parts'!T7:T16,"CHECK duplicate ID")+COUNTIFS('Parts'!T7:T16,"CHECK missing input")+COUNTIFS('Parts'!T7:T16,"CHECK quantities")</x:f>
        <x:v>0</x:v>
      </x:c>
      <x:c r="AD13" s="2"/>
      <x:c r="AE13" s="2"/>
      <x:c r="AF13" s="2"/>
      <x:c r="AG13" s="2"/>
      <x:c r="AH13" s="2"/>
      <x:c r="AI13" s="2"/>
      <x:c r="AJ13" s="2"/>
      <x:c r="AK13" s="2"/>
      <x:c r="AL13" s="2"/>
      <x:c r="AM13" s="2"/>
      <x:c r="AN13" s="2"/>
      <x:c r="AO13" s="2"/>
      <x:c r="AP13" s="2"/>
      <x:c r="AQ13" s="2"/>
      <x:c r="AR13" s="2"/>
    </x:row>
    <x:row r="14" ht="22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  <x:c r="N14" s="16"/>
      <x:c r="O14" s="16"/>
      <x:c r="P14" s="16"/>
      <x:c r="Q14" s="16"/>
      <x:c r="R14" s="16"/>
      <x:c r="S14" s="2"/>
      <x:c r="T14" s="2"/>
      <x:c r="U14" s="2"/>
      <x:c r="V14" s="2"/>
      <x:c r="W14" s="2"/>
      <x:c r="X14" s="2"/>
      <x:c r="Y14" s="2"/>
      <x:c r="Z14" s="2"/>
      <x:c r="AA14" s="2"/>
      <x:c r="AB14" s="2" t="str">
        <x:v>Transaction checks</x:v>
      </x:c>
      <x:c r="AC14" s="2" t="n">
        <x:f>COUNTIFS('Transactions'!H7:H31,"CHECK missing input")+COUNTIFS('Transactions'!H7:H31,"CHECK part ID")+COUNTIFS('Transactions'!H7:H31,"CHECK date or qty")+COUNTIFS('Transactions'!H7:H31,"CHECK type")</x:f>
        <x:v>0</x:v>
      </x:c>
      <x:c r="AD14" s="2"/>
      <x:c r="AE14" s="2"/>
      <x:c r="AF14" s="2"/>
      <x:c r="AG14" s="2"/>
      <x:c r="AH14" s="2"/>
      <x:c r="AI14" s="2"/>
      <x:c r="AJ14" s="2"/>
      <x:c r="AK14" s="2"/>
      <x:c r="AL14" s="2"/>
      <x:c r="AM14" s="2"/>
      <x:c r="AN14" s="2"/>
      <x:c r="AO14" s="2"/>
      <x:c r="AP14" s="2"/>
      <x:c r="AQ14" s="2"/>
      <x:c r="AR14" s="2"/>
    </x:row>
    <x:row r="15" ht="22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  <x:c r="N15" s="16"/>
      <x:c r="O15" s="16"/>
      <x:c r="P15" s="16"/>
      <x:c r="Q15" s="16"/>
      <x:c r="R15" s="16"/>
      <x:c r="S15" s="2"/>
      <x:c r="T15" s="2"/>
      <x:c r="U15" s="2"/>
      <x:c r="V15" s="2"/>
      <x:c r="W15" s="2"/>
      <x:c r="X15" s="2"/>
      <x:c r="Y15" s="2"/>
      <x:c r="Z15" s="2"/>
      <x:c r="AA15" s="2"/>
      <x:c r="AB15" s="2"/>
      <x:c r="AC15" s="2"/>
      <x:c r="AD15" s="2"/>
      <x:c r="AE15" s="2"/>
      <x:c r="AF15" s="2"/>
      <x:c r="AG15" s="2"/>
      <x:c r="AH15" s="2"/>
      <x:c r="AI15" s="2"/>
      <x:c r="AJ15" s="2"/>
      <x:c r="AK15" s="2"/>
      <x:c r="AL15" s="2"/>
      <x:c r="AM15" s="2"/>
      <x:c r="AN15" s="2"/>
      <x:c r="AO15" s="2"/>
      <x:c r="AP15" s="2"/>
      <x:c r="AQ15" s="2"/>
      <x:c r="AR15" s="2"/>
    </x:row>
    <x:row r="16" ht="22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  <x:c r="N16" s="16"/>
      <x:c r="O16" s="16"/>
      <x:c r="P16" s="16"/>
      <x:c r="Q16" s="16"/>
      <x:c r="R16" s="16"/>
      <x:c r="S16" s="2"/>
      <x:c r="T16" s="2"/>
      <x:c r="U16" s="2"/>
      <x:c r="V16" s="2"/>
      <x:c r="W16" s="2"/>
      <x:c r="X16" s="2"/>
      <x:c r="Y16" s="2"/>
      <x:c r="Z16" s="2"/>
      <x:c r="AA16" s="2"/>
      <x:c r="AB16" s="2"/>
      <x:c r="AC16" s="2"/>
      <x:c r="AD16" s="2"/>
      <x:c r="AE16" s="2"/>
      <x:c r="AF16" s="2"/>
      <x:c r="AG16" s="2"/>
      <x:c r="AH16" s="2"/>
      <x:c r="AI16" s="2"/>
      <x:c r="AJ16" s="2"/>
      <x:c r="AK16" s="2"/>
      <x:c r="AL16" s="2"/>
      <x:c r="AM16" s="2"/>
      <x:c r="AN16" s="2"/>
      <x:c r="AO16" s="2"/>
      <x:c r="AP16" s="2"/>
      <x:c r="AQ16" s="2"/>
      <x:c r="AR16" s="2"/>
    </x:row>
    <x:row r="17" ht="22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  <x:c r="N17" s="16"/>
      <x:c r="O17" s="16"/>
      <x:c r="P17" s="16"/>
      <x:c r="Q17" s="16"/>
      <x:c r="R17" s="16"/>
      <x:c r="S17" s="2"/>
      <x:c r="T17" s="2"/>
      <x:c r="U17" s="2"/>
      <x:c r="V17" s="2"/>
      <x:c r="W17" s="2"/>
      <x:c r="X17" s="2"/>
      <x:c r="Y17" s="2"/>
      <x:c r="Z17" s="2"/>
      <x:c r="AA17" s="2"/>
      <x:c r="AB17" s="2" t="str">
        <x:v>Status</x:v>
      </x:c>
      <x:c r="AC17" s="2" t="str">
        <x:v>Parts</x:v>
      </x:c>
      <x:c r="AD17" s="2"/>
      <x:c r="AE17" s="2" t="str">
        <x:v>Criticality</x:v>
      </x:c>
      <x:c r="AF17" s="2" t="str">
        <x:v>Value USD</x:v>
      </x:c>
      <x:c r="AG17" s="2"/>
      <x:c r="AH17" s="2"/>
      <x:c r="AI17" s="2"/>
      <x:c r="AJ17" s="2"/>
      <x:c r="AK17" s="2"/>
      <x:c r="AL17" s="2"/>
      <x:c r="AM17" s="2"/>
      <x:c r="AN17" s="2"/>
      <x:c r="AO17" s="2"/>
      <x:c r="AP17" s="2"/>
      <x:c r="AQ17" s="2"/>
      <x:c r="AR17" s="2"/>
    </x:row>
    <x:row r="18" ht="22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  <x:c r="N18" s="16"/>
      <x:c r="O18" s="16"/>
      <x:c r="P18" s="16"/>
      <x:c r="Q18" s="16"/>
      <x:c r="R18" s="16"/>
      <x:c r="S18" s="2"/>
      <x:c r="T18" s="2"/>
      <x:c r="U18" s="2"/>
      <x:c r="V18" s="2"/>
      <x:c r="W18" s="2"/>
      <x:c r="X18" s="2"/>
      <x:c r="Y18" s="2"/>
      <x:c r="Z18" s="2"/>
      <x:c r="AA18" s="2"/>
      <x:c r="AB18" s="2" t="str">
        <x:v>OK</x:v>
      </x:c>
      <x:c r="AC18" s="2" t="n">
        <x:f>COUNTIFS('Parts'!T7:T16,"OK")</x:f>
        <x:v>3</x:v>
      </x:c>
      <x:c r="AD18" s="2"/>
      <x:c r="AE18" s="2" t="str">
        <x:v>Critical</x:v>
      </x:c>
      <x:c r="AF18" s="2" t="n">
        <x:f>SUMIFS('Parts'!S7:S16,'Parts'!E7:E16,"Critical")</x:f>
        <x:v>111</x:v>
      </x:c>
      <x:c r="AG18" s="2"/>
      <x:c r="AH18" s="2"/>
      <x:c r="AI18" s="2"/>
      <x:c r="AJ18" s="2"/>
      <x:c r="AK18" s="2"/>
      <x:c r="AL18" s="2"/>
      <x:c r="AM18" s="2"/>
      <x:c r="AN18" s="2"/>
      <x:c r="AO18" s="2"/>
      <x:c r="AP18" s="2"/>
      <x:c r="AQ18" s="2"/>
      <x:c r="AR18" s="2"/>
    </x:row>
    <x:row r="19" ht="22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  <x:c r="N19" s="16"/>
      <x:c r="O19" s="16"/>
      <x:c r="P19" s="16"/>
      <x:c r="Q19" s="16"/>
      <x:c r="R19" s="16"/>
      <x:c r="S19" s="2"/>
      <x:c r="T19" s="2"/>
      <x:c r="U19" s="2"/>
      <x:c r="V19" s="2"/>
      <x:c r="W19" s="2"/>
      <x:c r="X19" s="2"/>
      <x:c r="Y19" s="2"/>
      <x:c r="Z19" s="2"/>
      <x:c r="AA19" s="2"/>
      <x:c r="AB19" s="2" t="str">
        <x:v>REORDER</x:v>
      </x:c>
      <x:c r="AC19" s="2" t="n">
        <x:f>AC8</x:f>
        <x:v>2</x:v>
      </x:c>
      <x:c r="AD19" s="2"/>
      <x:c r="AE19" s="2" t="str">
        <x:v>Standard</x:v>
      </x:c>
      <x:c r="AF19" s="2" t="n">
        <x:f>SUMIFS('Parts'!S7:S16,'Parts'!E7:E16,"Standard")</x:f>
        <x:v>270</x:v>
      </x:c>
      <x:c r="AG19" s="2"/>
      <x:c r="AH19" s="2"/>
      <x:c r="AI19" s="2"/>
      <x:c r="AJ19" s="2"/>
      <x:c r="AK19" s="2"/>
      <x:c r="AL19" s="2"/>
      <x:c r="AM19" s="2"/>
      <x:c r="AN19" s="2"/>
      <x:c r="AO19" s="2"/>
      <x:c r="AP19" s="2"/>
      <x:c r="AQ19" s="2"/>
      <x:c r="AR19" s="2"/>
    </x:row>
    <x:row r="20" ht="22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  <x:c r="N20" s="16"/>
      <x:c r="O20" s="16"/>
      <x:c r="P20" s="16"/>
      <x:c r="Q20" s="16"/>
      <x:c r="R20" s="16"/>
      <x:c r="S20" s="2"/>
      <x:c r="T20" s="2"/>
      <x:c r="U20" s="2"/>
      <x:c r="V20" s="2"/>
      <x:c r="W20" s="2"/>
      <x:c r="X20" s="2"/>
      <x:c r="Y20" s="2"/>
      <x:c r="Z20" s="2"/>
      <x:c r="AA20" s="2"/>
      <x:c r="AB20" s="2" t="str">
        <x:v>CHECK</x:v>
      </x:c>
      <x:c r="AC20" s="2" t="n">
        <x:f>AC13</x:f>
        <x:v>0</x:v>
      </x:c>
      <x:c r="AD20" s="2"/>
      <x:c r="AE20" s="2"/>
      <x:c r="AF20" s="2"/>
      <x:c r="AG20" s="2"/>
      <x:c r="AH20" s="2"/>
      <x:c r="AI20" s="2"/>
      <x:c r="AJ20" s="2"/>
      <x:c r="AK20" s="2"/>
      <x:c r="AL20" s="2"/>
      <x:c r="AM20" s="2"/>
      <x:c r="AN20" s="2"/>
      <x:c r="AO20" s="2"/>
      <x:c r="AP20" s="2"/>
      <x:c r="AQ20" s="2"/>
      <x:c r="AR20" s="2"/>
    </x:row>
    <x:row r="21" ht="22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  <x:c r="N21" s="16"/>
      <x:c r="O21" s="16"/>
      <x:c r="P21" s="16"/>
      <x:c r="Q21" s="16"/>
      <x:c r="R21" s="16"/>
      <x:c r="S21" s="2"/>
      <x:c r="T21" s="2"/>
      <x:c r="U21" s="2"/>
      <x:c r="V21" s="2"/>
      <x:c r="W21" s="2"/>
      <x:c r="X21" s="2"/>
      <x:c r="Y21" s="2"/>
      <x:c r="Z21" s="2"/>
      <x:c r="AA21" s="2"/>
      <x:c r="AB21" s="2"/>
      <x:c r="AC21" s="2"/>
      <x:c r="AD21" s="2"/>
      <x:c r="AE21" s="2"/>
      <x:c r="AF21" s="2"/>
      <x:c r="AG21" s="2"/>
      <x:c r="AH21" s="2"/>
      <x:c r="AI21" s="2"/>
      <x:c r="AJ21" s="2"/>
      <x:c r="AK21" s="2"/>
      <x:c r="AL21" s="2"/>
      <x:c r="AM21" s="2"/>
      <x:c r="AN21" s="2"/>
      <x:c r="AO21" s="2"/>
      <x:c r="AP21" s="2"/>
      <x:c r="AQ21" s="2"/>
      <x:c r="AR21" s="2"/>
    </x:row>
    <x:row r="22" ht="22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  <x:c r="N22" s="16"/>
      <x:c r="O22" s="16"/>
      <x:c r="P22" s="16"/>
      <x:c r="Q22" s="16"/>
      <x:c r="R22" s="16"/>
      <x:c r="S22" s="2"/>
      <x:c r="T22" s="2"/>
      <x:c r="U22" s="2"/>
      <x:c r="V22" s="2"/>
      <x:c r="W22" s="2"/>
      <x:c r="X22" s="2"/>
      <x:c r="Y22" s="2"/>
      <x:c r="Z22" s="2"/>
      <x:c r="AA22" s="2"/>
      <x:c r="AB22" s="2"/>
      <x:c r="AC22" s="2"/>
      <x:c r="AD22" s="2"/>
      <x:c r="AE22" s="2"/>
      <x:c r="AF22" s="2"/>
      <x:c r="AG22" s="2"/>
      <x:c r="AH22" s="2"/>
      <x:c r="AI22" s="2"/>
      <x:c r="AJ22" s="2"/>
      <x:c r="AK22" s="2"/>
      <x:c r="AL22" s="2"/>
      <x:c r="AM22" s="2"/>
      <x:c r="AN22" s="2"/>
      <x:c r="AO22" s="2"/>
      <x:c r="AP22" s="2"/>
      <x:c r="AQ22" s="2"/>
      <x:c r="AR22" s="2"/>
    </x:row>
    <x:row r="23" ht="22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  <x:c r="N23" s="16"/>
      <x:c r="O23" s="16"/>
      <x:c r="P23" s="16"/>
      <x:c r="Q23" s="16"/>
      <x:c r="R23" s="16"/>
      <x:c r="S23" s="2"/>
      <x:c r="T23" s="2"/>
      <x:c r="U23" s="2"/>
      <x:c r="V23" s="2"/>
      <x:c r="W23" s="2"/>
      <x:c r="X23" s="2"/>
      <x:c r="Y23" s="2"/>
      <x:c r="Z23" s="2"/>
      <x:c r="AA23" s="2"/>
      <x:c r="AB23" s="2"/>
      <x:c r="AC23" s="2"/>
      <x:c r="AD23" s="2"/>
      <x:c r="AE23" s="2"/>
      <x:c r="AF23" s="2"/>
      <x:c r="AG23" s="2"/>
      <x:c r="AH23" s="2"/>
      <x:c r="AI23" s="2"/>
      <x:c r="AJ23" s="2"/>
      <x:c r="AK23" s="2"/>
      <x:c r="AL23" s="2"/>
      <x:c r="AM23" s="2"/>
      <x:c r="AN23" s="2"/>
      <x:c r="AO23" s="2"/>
      <x:c r="AP23" s="2"/>
      <x:c r="AQ23" s="2"/>
      <x:c r="AR23" s="2"/>
    </x:row>
    <x:row r="24" ht="22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  <x:c r="N24" s="16"/>
      <x:c r="O24" s="16"/>
      <x:c r="P24" s="16"/>
      <x:c r="Q24" s="16"/>
      <x:c r="R24" s="16"/>
      <x:c r="S24" s="2"/>
      <x:c r="T24" s="2"/>
      <x:c r="U24" s="2"/>
      <x:c r="V24" s="2"/>
      <x:c r="W24" s="2"/>
      <x:c r="X24" s="2"/>
      <x:c r="Y24" s="2"/>
      <x:c r="Z24" s="2"/>
      <x:c r="AA24" s="2"/>
      <x:c r="AB24" s="2" t="str">
        <x:v>Month</x:v>
      </x:c>
      <x:c r="AC24" s="2" t="str">
        <x:v>Issued value USD</x:v>
      </x:c>
      <x:c r="AD24" s="2" t="str">
        <x:v>Month start</x:v>
      </x:c>
      <x:c r="AE24" s="2"/>
      <x:c r="AF24" s="2"/>
      <x:c r="AG24" s="2" t="n">
        <x:f>IF(COUNT('Transactions'!A7:A31)=0,"",MAX('Transactions'!A7:A31))</x:f>
        <x:v>46030.5</x:v>
      </x:c>
      <x:c r="AH24" s="2"/>
      <x:c r="AI24" s="2"/>
      <x:c r="AJ24" s="2"/>
      <x:c r="AK24" s="2"/>
      <x:c r="AL24" s="2"/>
      <x:c r="AM24" s="2"/>
      <x:c r="AN24" s="2"/>
      <x:c r="AO24" s="2"/>
      <x:c r="AP24" s="2"/>
      <x:c r="AQ24" s="2"/>
      <x:c r="AR24" s="2"/>
    </x:row>
    <x:row r="25" ht="22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  <x:c r="N25" s="16"/>
      <x:c r="O25" s="16"/>
      <x:c r="P25" s="16"/>
      <x:c r="Q25" s="16"/>
      <x:c r="R25" s="16"/>
      <x:c r="S25" s="2"/>
      <x:c r="T25" s="2"/>
      <x:c r="U25" s="2"/>
      <x:c r="V25" s="2"/>
      <x:c r="W25" s="2"/>
      <x:c r="X25" s="2"/>
      <x:c r="Y25" s="2"/>
      <x:c r="Z25" s="2"/>
      <x:c r="AA25" s="2"/>
      <x:c r="AB25" s="2" t="str">
        <x:f>IF(ISNUMBER(AD25),TEXT(AD25,"mmm yy"),"")</x:f>
        <x:v>Aug 25</x:v>
      </x:c>
      <x:c r="AC25" s="2" t="n">
        <x:f>IF(ISNUMBER(AD25),SUMIFS('Transactions'!$J$7:$J$31,'Transactions'!$A$7:$A$31,"&gt;="&amp;AD25,'Transactions'!$A$7:$A$31,"&lt;"&amp;DATE(YEAR(AD25),MONTH(AD25)+1,1)),"")</x:f>
        <x:v>0</x:v>
      </x:c>
      <x:c r="AD25" s="2" t="n">
        <x:f>IF(ISNUMBER($AG$24),DATE(YEAR($AG$24),MONTH($AG$24)-5,1),"")</x:f>
        <x:v>45870</x:v>
      </x:c>
      <x:c r="AE25" s="2"/>
      <x:c r="AF25" s="2"/>
      <x:c r="AG25" s="2"/>
      <x:c r="AH25" s="2"/>
      <x:c r="AI25" s="2"/>
      <x:c r="AJ25" s="2"/>
      <x:c r="AK25" s="2"/>
      <x:c r="AL25" s="2"/>
      <x:c r="AM25" s="2"/>
      <x:c r="AN25" s="2"/>
      <x:c r="AO25" s="2"/>
      <x:c r="AP25" s="2"/>
      <x:c r="AQ25" s="2"/>
      <x:c r="AR25" s="2"/>
    </x:row>
    <x:row r="26" ht="22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  <x:c r="N26" s="16"/>
      <x:c r="O26" s="16"/>
      <x:c r="P26" s="16"/>
      <x:c r="Q26" s="16"/>
      <x:c r="R26" s="16"/>
      <x:c r="S26" s="2"/>
      <x:c r="T26" s="2"/>
      <x:c r="U26" s="2"/>
      <x:c r="V26" s="2"/>
      <x:c r="W26" s="2"/>
      <x:c r="X26" s="2"/>
      <x:c r="Y26" s="2"/>
      <x:c r="Z26" s="2"/>
      <x:c r="AA26" s="2"/>
      <x:c r="AB26" s="2" t="str">
        <x:f>IF(ISNUMBER(AD26),TEXT(AD26,"mmm yy"),"")</x:f>
        <x:v>Sep 25</x:v>
      </x:c>
      <x:c r="AC26" s="2" t="n">
        <x:f>IF(ISNUMBER(AD26),SUMIFS('Transactions'!$J$7:$J$31,'Transactions'!$A$7:$A$31,"&gt;="&amp;AD26,'Transactions'!$A$7:$A$31,"&lt;"&amp;DATE(YEAR(AD26),MONTH(AD26)+1,1)),"")</x:f>
        <x:v>0</x:v>
      </x:c>
      <x:c r="AD26" s="2" t="n">
        <x:f>IF(ISNUMBER($AG$24),DATE(YEAR($AG$24),MONTH($AG$24)-4,1),"")</x:f>
        <x:v>45901</x:v>
      </x:c>
      <x:c r="AE26" s="2"/>
      <x:c r="AF26" s="2"/>
      <x:c r="AG26" s="2"/>
      <x:c r="AH26" s="2"/>
      <x:c r="AI26" s="2"/>
      <x:c r="AJ26" s="2"/>
      <x:c r="AK26" s="2"/>
      <x:c r="AL26" s="2"/>
      <x:c r="AM26" s="2"/>
      <x:c r="AN26" s="2"/>
      <x:c r="AO26" s="2"/>
      <x:c r="AP26" s="2"/>
      <x:c r="AQ26" s="2"/>
      <x:c r="AR26" s="2"/>
    </x:row>
    <x:row r="27" ht="22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  <x:c r="R27" s="16"/>
      <x:c r="S27" s="2"/>
      <x:c r="T27" s="2"/>
      <x:c r="U27" s="2"/>
      <x:c r="V27" s="2"/>
      <x:c r="W27" s="2"/>
      <x:c r="X27" s="2"/>
      <x:c r="Y27" s="2"/>
      <x:c r="Z27" s="2"/>
      <x:c r="AA27" s="2"/>
      <x:c r="AB27" s="2" t="str">
        <x:f>IF(ISNUMBER(AD27),TEXT(AD27,"mmm yy"),"")</x:f>
        <x:v>Oct 25</x:v>
      </x:c>
      <x:c r="AC27" s="2" t="n">
        <x:f>IF(ISNUMBER(AD27),SUMIFS('Transactions'!$J$7:$J$31,'Transactions'!$A$7:$A$31,"&gt;="&amp;AD27,'Transactions'!$A$7:$A$31,"&lt;"&amp;DATE(YEAR(AD27),MONTH(AD27)+1,1)),"")</x:f>
        <x:v>0</x:v>
      </x:c>
      <x:c r="AD27" s="2" t="n">
        <x:f>IF(ISNUMBER($AG$24),DATE(YEAR($AG$24),MONTH($AG$24)-3,1),"")</x:f>
        <x:v>45931</x:v>
      </x:c>
      <x:c r="AE27" s="2"/>
      <x:c r="AF27" s="2"/>
      <x:c r="AG27" s="2"/>
      <x:c r="AH27" s="2"/>
      <x:c r="AI27" s="2"/>
      <x:c r="AJ27" s="2"/>
      <x:c r="AK27" s="2"/>
      <x:c r="AL27" s="2"/>
      <x:c r="AM27" s="2"/>
      <x:c r="AN27" s="2"/>
      <x:c r="AO27" s="2"/>
      <x:c r="AP27" s="2"/>
      <x:c r="AQ27" s="2"/>
      <x:c r="AR27" s="2"/>
    </x:row>
    <x:row r="28" ht="22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  <x:c r="N28" s="16"/>
      <x:c r="O28" s="16"/>
      <x:c r="P28" s="16"/>
      <x:c r="Q28" s="16"/>
      <x:c r="R28" s="16"/>
      <x:c r="S28" s="2"/>
      <x:c r="T28" s="2"/>
      <x:c r="U28" s="2"/>
      <x:c r="V28" s="2"/>
      <x:c r="W28" s="2"/>
      <x:c r="X28" s="2"/>
      <x:c r="Y28" s="2"/>
      <x:c r="Z28" s="2"/>
      <x:c r="AA28" s="2"/>
      <x:c r="AB28" s="2" t="str">
        <x:f>IF(ISNUMBER(AD28),TEXT(AD28,"mmm yy"),"")</x:f>
        <x:v>Nov 25</x:v>
      </x:c>
      <x:c r="AC28" s="2" t="n">
        <x:f>IF(ISNUMBER(AD28),SUMIFS('Transactions'!$J$7:$J$31,'Transactions'!$A$7:$A$31,"&gt;="&amp;AD28,'Transactions'!$A$7:$A$31,"&lt;"&amp;DATE(YEAR(AD28),MONTH(AD28)+1,1)),"")</x:f>
        <x:v>0</x:v>
      </x:c>
      <x:c r="AD28" s="2" t="n">
        <x:f>IF(ISNUMBER($AG$24),DATE(YEAR($AG$24),MONTH($AG$24)-2,1),"")</x:f>
        <x:v>45962</x:v>
      </x:c>
      <x:c r="AE28" s="2"/>
      <x:c r="AF28" s="2"/>
      <x:c r="AG28" s="2"/>
      <x:c r="AH28" s="2"/>
      <x:c r="AI28" s="2"/>
      <x:c r="AJ28" s="2"/>
      <x:c r="AK28" s="2"/>
      <x:c r="AL28" s="2"/>
      <x:c r="AM28" s="2"/>
      <x:c r="AN28" s="2"/>
      <x:c r="AO28" s="2"/>
      <x:c r="AP28" s="2"/>
      <x:c r="AQ28" s="2"/>
      <x:c r="AR28" s="2"/>
    </x:row>
    <x:row r="29" ht="27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8" t="str">
        <x:v>WHAT-IF PURCHASE REVIEW</x:v>
      </x:c>
      <x:c r="K29" s="8" t="str">
        <x:v>WHAT-IF PURCHASE REVIEW</x:v>
      </x:c>
      <x:c r="L29" s="8" t="str">
        <x:v>WHAT-IF PURCHASE REVIEW</x:v>
      </x:c>
      <x:c r="M29" s="8" t="str">
        <x:v>WHAT-IF PURCHASE REVIEW</x:v>
      </x:c>
      <x:c r="N29" s="8" t="str">
        <x:v>WHAT-IF PURCHASE REVIEW</x:v>
      </x:c>
      <x:c r="O29" s="8" t="str">
        <x:v>WHAT-IF PURCHASE REVIEW</x:v>
      </x:c>
      <x:c r="P29" s="8" t="str">
        <x:v>WHAT-IF PURCHASE REVIEW</x:v>
      </x:c>
      <x:c r="Q29" s="8" t="str">
        <x:v>WHAT-IF PURCHASE REVIEW</x:v>
      </x:c>
      <x:c r="R29" s="16"/>
      <x:c r="S29" s="2"/>
      <x:c r="T29" s="2"/>
      <x:c r="U29" s="2"/>
      <x:c r="V29" s="2"/>
      <x:c r="W29" s="2"/>
      <x:c r="X29" s="2"/>
      <x:c r="Y29" s="2"/>
      <x:c r="Z29" s="2"/>
      <x:c r="AA29" s="2"/>
      <x:c r="AB29" s="2" t="str">
        <x:f>IF(ISNUMBER(AD29),TEXT(AD29,"mmm yy"),"")</x:f>
        <x:v>Dec 25</x:v>
      </x:c>
      <x:c r="AC29" s="2" t="n">
        <x:f>IF(ISNUMBER(AD29),SUMIFS('Transactions'!$J$7:$J$31,'Transactions'!$A$7:$A$31,"&gt;="&amp;AD29,'Transactions'!$A$7:$A$31,"&lt;"&amp;DATE(YEAR(AD29),MONTH(AD29)+1,1)),"")</x:f>
        <x:v>0</x:v>
      </x:c>
      <x:c r="AD29" s="2" t="n">
        <x:f>IF(ISNUMBER($AG$24),DATE(YEAR($AG$24),MONTH($AG$24)-1,1),"")</x:f>
        <x:v>45992</x:v>
      </x:c>
      <x:c r="AE29" s="2"/>
      <x:c r="AF29" s="2"/>
      <x:c r="AG29" s="2"/>
      <x:c r="AH29" s="2"/>
      <x:c r="AI29" s="2"/>
      <x:c r="AJ29" s="2"/>
      <x:c r="AK29" s="2"/>
      <x:c r="AL29" s="2"/>
      <x:c r="AM29" s="2"/>
      <x:c r="AN29" s="2"/>
      <x:c r="AO29" s="2"/>
      <x:c r="AP29" s="2"/>
      <x:c r="AQ29" s="2"/>
      <x:c r="AR29" s="2"/>
    </x:row>
    <x:row r="30" ht="22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  <x:c r="N30" s="16"/>
      <x:c r="O30" s="16"/>
      <x:c r="P30" s="16"/>
      <x:c r="Q30" s="16"/>
      <x:c r="R30" s="16"/>
      <x:c r="S30" s="2"/>
      <x:c r="T30" s="2"/>
      <x:c r="U30" s="2"/>
      <x:c r="V30" s="2"/>
      <x:c r="W30" s="2"/>
      <x:c r="X30" s="2"/>
      <x:c r="Y30" s="2"/>
      <x:c r="Z30" s="2"/>
      <x:c r="AA30" s="2"/>
      <x:c r="AB30" s="2" t="str">
        <x:f>IF(ISNUMBER(AD30),TEXT(AD30,"mmm yy"),"")</x:f>
        <x:v>Jan 26</x:v>
      </x:c>
      <x:c r="AC30" s="2" t="n">
        <x:f>IF(ISNUMBER(AD30),SUMIFS('Transactions'!$J$7:$J$31,'Transactions'!$A$7:$A$31,"&gt;="&amp;AD30,'Transactions'!$A$7:$A$31,"&lt;"&amp;DATE(YEAR(AD30),MONTH(AD30)+1,1)),"")</x:f>
        <x:v>49</x:v>
      </x:c>
      <x:c r="AD30" s="2" t="n">
        <x:f>IF(ISNUMBER($AG$24),DATE(YEAR($AG$24),MONTH($AG$24)-0,1),"")</x:f>
        <x:v>46023</x:v>
      </x:c>
      <x:c r="AE30" s="2"/>
      <x:c r="AF30" s="2"/>
      <x:c r="AG30" s="2"/>
      <x:c r="AH30" s="2"/>
      <x:c r="AI30" s="2"/>
      <x:c r="AJ30" s="2"/>
      <x:c r="AK30" s="2"/>
      <x:c r="AL30" s="2"/>
      <x:c r="AM30" s="2"/>
      <x:c r="AN30" s="2"/>
      <x:c r="AO30" s="2"/>
      <x:c r="AP30" s="2"/>
      <x:c r="AQ30" s="2"/>
      <x:c r="AR30" s="2"/>
    </x:row>
    <x:row r="31" ht="25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 t="str">
        <x:v>Selected case</x:v>
      </x:c>
      <x:c r="K31" s="16" t="str">
        <x:v>Selected case</x:v>
      </x:c>
      <x:c r="L31" s="16" t="str">
        <x:v>Selected case</x:v>
      </x:c>
      <x:c r="M31" s="16" t="str">
        <x:v>Selected case</x:v>
      </x:c>
      <x:c r="N31" s="16" t="str">
        <x:v>Selected case</x:v>
      </x:c>
      <x:c r="O31" s="32" t="str">
        <x:f>'Scenarios'!E6</x:f>
        <x:v>Base</x:v>
      </x:c>
      <x:c r="P31" s="32" t="str"/>
      <x:c r="Q31" s="32" t="str"/>
      <x:c r="R31" s="16"/>
      <x:c r="S31" s="2"/>
      <x:c r="T31" s="2"/>
      <x:c r="U31" s="2"/>
      <x:c r="V31" s="2"/>
      <x:c r="W31" s="2"/>
      <x:c r="X31" s="2"/>
      <x:c r="Y31" s="2"/>
      <x:c r="Z31" s="2"/>
      <x:c r="AA31" s="2"/>
      <x:c r="AB31" s="2"/>
      <x:c r="AC31" s="2"/>
      <x:c r="AD31" s="2"/>
      <x:c r="AE31" s="2"/>
      <x:c r="AF31" s="2"/>
      <x:c r="AG31" s="2"/>
      <x:c r="AH31" s="2"/>
      <x:c r="AI31" s="2"/>
      <x:c r="AJ31" s="2"/>
      <x:c r="AK31" s="2"/>
      <x:c r="AL31" s="2"/>
      <x:c r="AM31" s="2"/>
      <x:c r="AN31" s="2"/>
      <x:c r="AO31" s="2"/>
      <x:c r="AP31" s="2"/>
      <x:c r="AQ31" s="2"/>
      <x:c r="AR31" s="2"/>
    </x:row>
    <x:row r="32" ht="25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 t="str">
        <x:v>Planned purchase</x:v>
      </x:c>
      <x:c r="K32" s="16" t="str">
        <x:v>Planned purchase</x:v>
      </x:c>
      <x:c r="L32" s="16" t="str">
        <x:v>Planned purchase</x:v>
      </x:c>
      <x:c r="M32" s="16" t="str">
        <x:v>Planned purchase</x:v>
      </x:c>
      <x:c r="N32" s="16" t="str">
        <x:v>Planned purchase</x:v>
      </x:c>
      <x:c r="O32" s="33" t="n">
        <x:f>'Scenarios'!K8</x:f>
        <x:v>170</x:v>
      </x:c>
      <x:c r="P32" s="32" t="str"/>
      <x:c r="Q32" s="32" t="str"/>
      <x:c r="R32" s="16"/>
      <x:c r="S32" s="2"/>
      <x:c r="T32" s="2"/>
      <x:c r="U32" s="2"/>
      <x:c r="V32" s="2"/>
      <x:c r="W32" s="2"/>
      <x:c r="X32" s="2"/>
      <x:c r="Y32" s="2"/>
      <x:c r="Z32" s="2"/>
      <x:c r="AA32" s="2"/>
      <x:c r="AB32" s="2"/>
      <x:c r="AC32" s="2"/>
      <x:c r="AD32" s="2"/>
      <x:c r="AE32" s="2"/>
      <x:c r="AF32" s="2"/>
      <x:c r="AG32" s="2"/>
      <x:c r="AH32" s="2"/>
      <x:c r="AI32" s="2"/>
      <x:c r="AJ32" s="2"/>
      <x:c r="AK32" s="2"/>
      <x:c r="AL32" s="2"/>
      <x:c r="AM32" s="2"/>
      <x:c r="AN32" s="2"/>
      <x:c r="AO32" s="2"/>
      <x:c r="AP32" s="2"/>
      <x:c r="AQ32" s="2"/>
      <x:c r="AR32" s="2"/>
    </x:row>
    <x:row r="33" ht="25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 t="str">
        <x:v>Change vs. current buy list</x:v>
      </x:c>
      <x:c r="K33" s="16" t="str">
        <x:v>Change vs. current buy list</x:v>
      </x:c>
      <x:c r="L33" s="16" t="str">
        <x:v>Change vs. current buy list</x:v>
      </x:c>
      <x:c r="M33" s="16" t="str">
        <x:v>Change vs. current buy list</x:v>
      </x:c>
      <x:c r="N33" s="16" t="str">
        <x:v>Change vs. current buy list</x:v>
      </x:c>
      <x:c r="O33" s="33" t="n">
        <x:f>'Scenarios'!K11</x:f>
        <x:v>-48</x:v>
      </x:c>
      <x:c r="P33" s="32" t="str"/>
      <x:c r="Q33" s="32" t="str"/>
      <x:c r="R33" s="16"/>
      <x:c r="S33" s="2"/>
      <x:c r="T33" s="2"/>
      <x:c r="U33" s="2"/>
      <x:c r="V33" s="2"/>
      <x:c r="W33" s="2"/>
      <x:c r="X33" s="2"/>
      <x:c r="Y33" s="2"/>
      <x:c r="Z33" s="2"/>
      <x:c r="AA33" s="2"/>
      <x:c r="AB33" s="2"/>
      <x:c r="AC33" s="2"/>
      <x:c r="AD33" s="2"/>
      <x:c r="AE33" s="2"/>
      <x:c r="AF33" s="2"/>
      <x:c r="AG33" s="2"/>
      <x:c r="AH33" s="2"/>
      <x:c r="AI33" s="2"/>
      <x:c r="AJ33" s="2"/>
      <x:c r="AK33" s="2"/>
      <x:c r="AL33" s="2"/>
      <x:c r="AM33" s="2"/>
      <x:c r="AN33" s="2"/>
      <x:c r="AO33" s="2"/>
      <x:c r="AP33" s="2"/>
      <x:c r="AQ33" s="2"/>
      <x:c r="AR33" s="2"/>
    </x:row>
    <x:row r="34" ht="25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 t="str">
        <x:v>Planning budget</x:v>
      </x:c>
      <x:c r="K34" s="16" t="str">
        <x:v>Planning budget</x:v>
      </x:c>
      <x:c r="L34" s="16" t="str">
        <x:v>Planning budget</x:v>
      </x:c>
      <x:c r="M34" s="16" t="str">
        <x:v>Planning budget</x:v>
      </x:c>
      <x:c r="N34" s="16" t="str">
        <x:v>Planning budget</x:v>
      </x:c>
      <x:c r="O34" s="33" t="n">
        <x:f>'Scenarios'!K14</x:f>
        <x:v>500</x:v>
      </x:c>
      <x:c r="P34" s="32" t="str"/>
      <x:c r="Q34" s="32" t="str"/>
      <x:c r="R34" s="16"/>
      <x:c r="S34" s="2"/>
      <x:c r="T34" s="2"/>
      <x:c r="U34" s="2"/>
      <x:c r="V34" s="2"/>
      <x:c r="W34" s="2"/>
      <x:c r="X34" s="2"/>
      <x:c r="Y34" s="2"/>
      <x:c r="Z34" s="2"/>
      <x:c r="AA34" s="2"/>
      <x:c r="AB34" s="2"/>
      <x:c r="AC34" s="2"/>
      <x:c r="AD34" s="2"/>
      <x:c r="AE34" s="2"/>
      <x:c r="AF34" s="2"/>
      <x:c r="AG34" s="2"/>
      <x:c r="AH34" s="2"/>
      <x:c r="AI34" s="2"/>
      <x:c r="AJ34" s="2"/>
      <x:c r="AK34" s="2"/>
      <x:c r="AL34" s="2"/>
      <x:c r="AM34" s="2"/>
      <x:c r="AN34" s="2"/>
      <x:c r="AO34" s="2"/>
      <x:c r="AP34" s="2"/>
      <x:c r="AQ34" s="2"/>
      <x:c r="AR34" s="2"/>
    </x:row>
    <x:row r="35" ht="25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 t="str">
        <x:v>Budget remaining</x:v>
      </x:c>
      <x:c r="K35" s="16" t="str">
        <x:v>Budget remaining</x:v>
      </x:c>
      <x:c r="L35" s="16" t="str">
        <x:v>Budget remaining</x:v>
      </x:c>
      <x:c r="M35" s="16" t="str">
        <x:v>Budget remaining</x:v>
      </x:c>
      <x:c r="N35" s="16" t="str">
        <x:v>Budget remaining</x:v>
      </x:c>
      <x:c r="O35" s="33" t="n">
        <x:f>'Scenarios'!K17</x:f>
        <x:v>330</x:v>
      </x:c>
      <x:c r="P35" s="32" t="str"/>
      <x:c r="Q35" s="32" t="str"/>
      <x:c r="R35" s="16"/>
      <x:c r="S35" s="2"/>
      <x:c r="T35" s="2"/>
      <x:c r="U35" s="2"/>
      <x:c r="V35" s="2"/>
      <x:c r="W35" s="2"/>
      <x:c r="X35" s="2"/>
      <x:c r="Y35" s="2"/>
      <x:c r="Z35" s="2"/>
      <x:c r="AA35" s="2"/>
      <x:c r="AB35" s="2"/>
      <x:c r="AC35" s="2"/>
      <x:c r="AD35" s="2"/>
      <x:c r="AE35" s="2"/>
      <x:c r="AF35" s="2"/>
      <x:c r="AG35" s="2"/>
      <x:c r="AH35" s="2"/>
      <x:c r="AI35" s="2"/>
      <x:c r="AJ35" s="2"/>
      <x:c r="AK35" s="2"/>
      <x:c r="AL35" s="2"/>
      <x:c r="AM35" s="2"/>
      <x:c r="AN35" s="2"/>
      <x:c r="AO35" s="2"/>
      <x:c r="AP35" s="2"/>
      <x:c r="AQ35" s="2"/>
      <x:c r="AR35" s="2"/>
    </x:row>
    <x:row r="36" ht="25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 t="str">
        <x:v>Items to buy</x:v>
      </x:c>
      <x:c r="K36" s="16" t="str">
        <x:v>Items to buy</x:v>
      </x:c>
      <x:c r="L36" s="16" t="str">
        <x:v>Items to buy</x:v>
      </x:c>
      <x:c r="M36" s="16" t="str">
        <x:v>Items to buy</x:v>
      </x:c>
      <x:c r="N36" s="16" t="str">
        <x:v>Items to buy</x:v>
      </x:c>
      <x:c r="O36" s="32" t="n">
        <x:f>'Scenarios'!K20</x:f>
        <x:v>1</x:v>
      </x:c>
      <x:c r="P36" s="32" t="str"/>
      <x:c r="Q36" s="32" t="str"/>
      <x:c r="R36" s="16"/>
      <x:c r="S36" s="2"/>
      <x:c r="T36" s="2"/>
      <x:c r="U36" s="2"/>
      <x:c r="V36" s="2"/>
      <x:c r="W36" s="2"/>
      <x:c r="X36" s="2"/>
      <x:c r="Y36" s="2"/>
      <x:c r="Z36" s="2"/>
      <x:c r="AA36" s="2"/>
      <x:c r="AB36" s="2"/>
      <x:c r="AC36" s="2"/>
      <x:c r="AD36" s="2"/>
      <x:c r="AE36" s="2"/>
      <x:c r="AF36" s="2"/>
      <x:c r="AG36" s="2"/>
      <x:c r="AH36" s="2"/>
      <x:c r="AI36" s="2"/>
      <x:c r="AJ36" s="2"/>
      <x:c r="AK36" s="2"/>
      <x:c r="AL36" s="2"/>
      <x:c r="AM36" s="2"/>
      <x:c r="AN36" s="2"/>
      <x:c r="AO36" s="2"/>
      <x:c r="AP36" s="2"/>
      <x:c r="AQ36" s="2"/>
      <x:c r="AR36" s="2"/>
    </x:row>
    <x:row r="37" ht="25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 t="str">
        <x:v>Planning rows to review</x:v>
      </x:c>
      <x:c r="K37" s="16" t="str">
        <x:v>Planning rows to review</x:v>
      </x:c>
      <x:c r="L37" s="16" t="str">
        <x:v>Planning rows to review</x:v>
      </x:c>
      <x:c r="M37" s="16" t="str">
        <x:v>Planning rows to review</x:v>
      </x:c>
      <x:c r="N37" s="16" t="str">
        <x:v>Planning rows to review</x:v>
      </x:c>
      <x:c r="O37" s="32" t="n">
        <x:f>'Scenarios'!K23</x:f>
        <x:v>0</x:v>
      </x:c>
      <x:c r="P37" s="32" t="str"/>
      <x:c r="Q37" s="32" t="str"/>
      <x:c r="R37" s="16"/>
      <x:c r="S37" s="2"/>
      <x:c r="T37" s="2"/>
      <x:c r="U37" s="2"/>
      <x:c r="V37" s="2"/>
      <x:c r="W37" s="2"/>
      <x:c r="X37" s="2"/>
      <x:c r="Y37" s="2"/>
      <x:c r="Z37" s="2"/>
      <x:c r="AA37" s="2"/>
      <x:c r="AB37" s="2"/>
      <x:c r="AC37" s="2"/>
      <x:c r="AD37" s="2"/>
      <x:c r="AE37" s="2"/>
      <x:c r="AF37" s="2"/>
      <x:c r="AG37" s="2"/>
      <x:c r="AH37" s="2"/>
      <x:c r="AI37" s="2"/>
      <x:c r="AJ37" s="2"/>
      <x:c r="AK37" s="2"/>
      <x:c r="AL37" s="2"/>
      <x:c r="AM37" s="2"/>
      <x:c r="AN37" s="2"/>
      <x:c r="AO37" s="2"/>
      <x:c r="AP37" s="2"/>
      <x:c r="AQ37" s="2"/>
      <x:c r="AR37" s="2"/>
    </x:row>
    <x:row r="38" ht="22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  <x:c r="N38" s="16"/>
      <x:c r="O38" s="16"/>
      <x:c r="P38" s="16"/>
      <x:c r="Q38" s="16"/>
      <x:c r="R38" s="16"/>
      <x:c r="S38" s="2"/>
      <x:c r="T38" s="2"/>
      <x:c r="U38" s="2"/>
      <x:c r="V38" s="2"/>
      <x:c r="W38" s="2"/>
      <x:c r="X38" s="2"/>
      <x:c r="Y38" s="2"/>
      <x:c r="Z38" s="2"/>
      <x:c r="AA38" s="2"/>
      <x:c r="AB38" s="2"/>
      <x:c r="AC38" s="2"/>
      <x:c r="AD38" s="2"/>
      <x:c r="AE38" s="2"/>
      <x:c r="AF38" s="2"/>
      <x:c r="AG38" s="2"/>
      <x:c r="AH38" s="2"/>
      <x:c r="AI38" s="2"/>
      <x:c r="AJ38" s="2"/>
      <x:c r="AK38" s="2"/>
      <x:c r="AL38" s="2"/>
      <x:c r="AM38" s="2"/>
      <x:c r="AN38" s="2"/>
      <x:c r="AO38" s="2"/>
      <x:c r="AP38" s="2"/>
      <x:c r="AQ38" s="2"/>
      <x:c r="AR38" s="2"/>
    </x:row>
    <x:row r="39" ht="22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  <x:c r="N39" s="16"/>
      <x:c r="O39" s="16"/>
      <x:c r="P39" s="16"/>
      <x:c r="Q39" s="16"/>
      <x:c r="R39" s="16"/>
      <x:c r="S39" s="2"/>
      <x:c r="T39" s="2"/>
      <x:c r="U39" s="2"/>
      <x:c r="V39" s="2"/>
      <x:c r="W39" s="2"/>
      <x:c r="X39" s="2"/>
      <x:c r="Y39" s="2"/>
      <x:c r="Z39" s="2"/>
      <x:c r="AA39" s="2"/>
      <x:c r="AB39" s="2"/>
      <x:c r="AC39" s="2"/>
      <x:c r="AD39" s="2"/>
      <x:c r="AE39" s="2"/>
      <x:c r="AF39" s="2"/>
      <x:c r="AG39" s="2"/>
      <x:c r="AH39" s="2"/>
      <x:c r="AI39" s="2"/>
      <x:c r="AJ39" s="2"/>
      <x:c r="AK39" s="2"/>
      <x:c r="AL39" s="2"/>
      <x:c r="AM39" s="2"/>
      <x:c r="AN39" s="2"/>
      <x:c r="AO39" s="2"/>
      <x:c r="AP39" s="2"/>
      <x:c r="AQ39" s="2"/>
      <x:c r="AR39" s="2"/>
    </x:row>
    <x:row r="40" ht="22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34" t="str">
        <x:v>Change the case and assumptions on Scenarios. The planner does not change actual stock or place orders.</x:v>
      </x:c>
      <x:c r="K40" s="34" t="str">
        <x:v>Change the case and assumptions on Scenarios. The planner does not change actual stock or place orders.</x:v>
      </x:c>
      <x:c r="L40" s="34" t="str">
        <x:v>Change the case and assumptions on Scenarios. The planner does not change actual stock or place orders.</x:v>
      </x:c>
      <x:c r="M40" s="34" t="str">
        <x:v>Change the case and assumptions on Scenarios. The planner does not change actual stock or place orders.</x:v>
      </x:c>
      <x:c r="N40" s="34" t="str">
        <x:v>Change the case and assumptions on Scenarios. The planner does not change actual stock or place orders.</x:v>
      </x:c>
      <x:c r="O40" s="34" t="str">
        <x:v>Change the case and assumptions on Scenarios. The planner does not change actual stock or place orders.</x:v>
      </x:c>
      <x:c r="P40" s="34" t="str">
        <x:v>Change the case and assumptions on Scenarios. The planner does not change actual stock or place orders.</x:v>
      </x:c>
      <x:c r="Q40" s="34" t="str">
        <x:v>Change the case and assumptions on Scenarios. The planner does not change actual stock or place orders.</x:v>
      </x:c>
      <x:c r="R40" s="16"/>
      <x:c r="S40" s="2"/>
      <x:c r="T40" s="2"/>
      <x:c r="U40" s="2"/>
      <x:c r="V40" s="2"/>
      <x:c r="W40" s="2"/>
      <x:c r="X40" s="2"/>
      <x:c r="Y40" s="2"/>
      <x:c r="Z40" s="2"/>
      <x:c r="AA40" s="2"/>
      <x:c r="AB40" s="2"/>
      <x:c r="AC40" s="2"/>
      <x:c r="AD40" s="2"/>
      <x:c r="AE40" s="2"/>
      <x:c r="AF40" s="2"/>
      <x:c r="AG40" s="2"/>
      <x:c r="AH40" s="2"/>
      <x:c r="AI40" s="2"/>
      <x:c r="AJ40" s="2"/>
      <x:c r="AK40" s="2"/>
      <x:c r="AL40" s="2"/>
      <x:c r="AM40" s="2"/>
      <x:c r="AN40" s="2"/>
      <x:c r="AO40" s="2"/>
      <x:c r="AP40" s="2"/>
      <x:c r="AQ40" s="2"/>
      <x:c r="AR40" s="2"/>
    </x:row>
    <x:row r="41" ht="22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34" t="str">
        <x:v>Change the case and assumptions on Scenarios. The planner does not change actual stock or place orders.</x:v>
      </x:c>
      <x:c r="K41" s="34" t="str">
        <x:v>Change the case and assumptions on Scenarios. The planner does not change actual stock or place orders.</x:v>
      </x:c>
      <x:c r="L41" s="34" t="str">
        <x:v>Change the case and assumptions on Scenarios. The planner does not change actual stock or place orders.</x:v>
      </x:c>
      <x:c r="M41" s="34" t="str">
        <x:v>Change the case and assumptions on Scenarios. The planner does not change actual stock or place orders.</x:v>
      </x:c>
      <x:c r="N41" s="34" t="str">
        <x:v>Change the case and assumptions on Scenarios. The planner does not change actual stock or place orders.</x:v>
      </x:c>
      <x:c r="O41" s="34" t="str">
        <x:v>Change the case and assumptions on Scenarios. The planner does not change actual stock or place orders.</x:v>
      </x:c>
      <x:c r="P41" s="34" t="str">
        <x:v>Change the case and assumptions on Scenarios. The planner does not change actual stock or place orders.</x:v>
      </x:c>
      <x:c r="Q41" s="34" t="str">
        <x:v>Change the case and assumptions on Scenarios. The planner does not change actual stock or place orders.</x:v>
      </x:c>
      <x:c r="R41" s="16"/>
      <x:c r="S41" s="2"/>
      <x:c r="T41" s="2"/>
      <x:c r="U41" s="2"/>
      <x:c r="V41" s="2"/>
      <x:c r="W41" s="2"/>
      <x:c r="X41" s="2"/>
      <x:c r="Y41" s="2"/>
      <x:c r="Z41" s="2"/>
      <x:c r="AA41" s="2"/>
      <x:c r="AB41" s="2"/>
      <x:c r="AC41" s="2"/>
      <x:c r="AD41" s="2"/>
      <x:c r="AE41" s="2"/>
      <x:c r="AF41" s="2"/>
      <x:c r="AG41" s="2"/>
      <x:c r="AH41" s="2"/>
      <x:c r="AI41" s="2"/>
      <x:c r="AJ41" s="2"/>
      <x:c r="AK41" s="2"/>
      <x:c r="AL41" s="2"/>
      <x:c r="AM41" s="2"/>
      <x:c r="AN41" s="2"/>
      <x:c r="AO41" s="2"/>
      <x:c r="AP41" s="2"/>
      <x:c r="AQ41" s="2"/>
      <x:c r="AR41" s="2"/>
    </x:row>
    <x:row r="42" ht="22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34" t="str">
        <x:v>Change the case and assumptions on Scenarios. The planner does not change actual stock or place orders.</x:v>
      </x:c>
      <x:c r="K42" s="34" t="str">
        <x:v>Change the case and assumptions on Scenarios. The planner does not change actual stock or place orders.</x:v>
      </x:c>
      <x:c r="L42" s="34" t="str">
        <x:v>Change the case and assumptions on Scenarios. The planner does not change actual stock or place orders.</x:v>
      </x:c>
      <x:c r="M42" s="34" t="str">
        <x:v>Change the case and assumptions on Scenarios. The planner does not change actual stock or place orders.</x:v>
      </x:c>
      <x:c r="N42" s="34" t="str">
        <x:v>Change the case and assumptions on Scenarios. The planner does not change actual stock or place orders.</x:v>
      </x:c>
      <x:c r="O42" s="34" t="str">
        <x:v>Change the case and assumptions on Scenarios. The planner does not change actual stock or place orders.</x:v>
      </x:c>
      <x:c r="P42" s="34" t="str">
        <x:v>Change the case and assumptions on Scenarios. The planner does not change actual stock or place orders.</x:v>
      </x:c>
      <x:c r="Q42" s="34" t="str">
        <x:v>Change the case and assumptions on Scenarios. The planner does not change actual stock or place orders.</x:v>
      </x:c>
      <x:c r="R42" s="16"/>
      <x:c r="S42" s="2"/>
      <x:c r="T42" s="2"/>
      <x:c r="U42" s="2"/>
      <x:c r="V42" s="2"/>
      <x:c r="W42" s="2"/>
      <x:c r="X42" s="2"/>
      <x:c r="Y42" s="2"/>
      <x:c r="Z42" s="2"/>
      <x:c r="AA42" s="2"/>
      <x:c r="AB42" s="2"/>
      <x:c r="AC42" s="2"/>
      <x:c r="AD42" s="2"/>
      <x:c r="AE42" s="2"/>
      <x:c r="AF42" s="2"/>
      <x:c r="AG42" s="2"/>
      <x:c r="AH42" s="2"/>
      <x:c r="AI42" s="2"/>
      <x:c r="AJ42" s="2"/>
      <x:c r="AK42" s="2"/>
      <x:c r="AL42" s="2"/>
      <x:c r="AM42" s="2"/>
      <x:c r="AN42" s="2"/>
      <x:c r="AO42" s="2"/>
      <x:c r="AP42" s="2"/>
      <x:c r="AQ42" s="2"/>
      <x:c r="AR42" s="2"/>
    </x:row>
    <x:row r="43" ht="22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  <x:c r="N43" s="16"/>
      <x:c r="O43" s="16"/>
      <x:c r="P43" s="16"/>
      <x:c r="Q43" s="16"/>
      <x:c r="R43" s="16"/>
      <x:c r="S43" s="2"/>
      <x:c r="T43" s="2"/>
      <x:c r="U43" s="2"/>
      <x:c r="V43" s="2"/>
      <x:c r="W43" s="2"/>
      <x:c r="X43" s="2"/>
      <x:c r="Y43" s="2"/>
      <x:c r="Z43" s="2"/>
      <x:c r="AA43" s="2"/>
      <x:c r="AB43" s="2"/>
      <x:c r="AC43" s="2"/>
      <x:c r="AD43" s="2"/>
      <x:c r="AE43" s="2"/>
      <x:c r="AF43" s="2"/>
      <x:c r="AG43" s="2"/>
      <x:c r="AH43" s="2"/>
      <x:c r="AI43" s="2"/>
      <x:c r="AJ43" s="2"/>
      <x:c r="AK43" s="2"/>
      <x:c r="AL43" s="2"/>
      <x:c r="AM43" s="2"/>
      <x:c r="AN43" s="2"/>
      <x:c r="AO43" s="2"/>
      <x:c r="AP43" s="2"/>
      <x:c r="AQ43" s="2"/>
      <x:c r="AR43" s="2"/>
    </x:row>
    <x:row r="44" ht="22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  <x:c r="N44" s="16"/>
      <x:c r="O44" s="16"/>
      <x:c r="P44" s="16"/>
      <x:c r="Q44" s="16"/>
      <x:c r="R44" s="16"/>
      <x:c r="S44" s="2"/>
      <x:c r="T44" s="2"/>
      <x:c r="U44" s="2"/>
      <x:c r="V44" s="2"/>
      <x:c r="W44" s="2"/>
      <x:c r="X44" s="2"/>
      <x:c r="Y44" s="2"/>
      <x:c r="Z44" s="2"/>
      <x:c r="AA44" s="2"/>
      <x:c r="AB44" s="2"/>
      <x:c r="AC44" s="2"/>
      <x:c r="AD44" s="2"/>
      <x:c r="AE44" s="2"/>
      <x:c r="AF44" s="2"/>
      <x:c r="AG44" s="2"/>
      <x:c r="AH44" s="2"/>
      <x:c r="AI44" s="2"/>
      <x:c r="AJ44" s="2"/>
      <x:c r="AK44" s="2"/>
      <x:c r="AL44" s="2"/>
      <x:c r="AM44" s="2"/>
      <x:c r="AN44" s="2"/>
      <x:c r="AO44" s="2"/>
      <x:c r="AP44" s="2"/>
      <x:c r="AQ44" s="2"/>
      <x:c r="AR44" s="2"/>
    </x:row>
    <x:row r="45" ht="22" customHeight="1">
      <x:c r="A45" s="16"/>
      <x:c r="B45" s="20" t="str">
        <x:v>10 parts / 25 transactions. Amber = input. Current balances include all valid transactions.</x:v>
      </x:c>
      <x:c r="C45" s="20" t="str">
        <x:v>10 parts / 25 transactions. Amber = input. Current balances include all valid transactions.</x:v>
      </x:c>
      <x:c r="D45" s="20" t="str">
        <x:v>10 parts / 25 transactions. Amber = input. Current balances include all valid transactions.</x:v>
      </x:c>
      <x:c r="E45" s="20" t="str">
        <x:v>10 parts / 25 transactions. Amber = input. Current balances include all valid transactions.</x:v>
      </x:c>
      <x:c r="F45" s="20" t="str">
        <x:v>10 parts / 25 transactions. Amber = input. Current balances include all valid transactions.</x:v>
      </x:c>
      <x:c r="G45" s="20" t="str">
        <x:v>10 parts / 25 transactions. Amber = input. Current balances include all valid transactions.</x:v>
      </x:c>
      <x:c r="H45" s="20" t="str">
        <x:v>10 parts / 25 transactions. Amber = input. Current balances include all valid transactions.</x:v>
      </x:c>
      <x:c r="I45" s="20" t="str">
        <x:v>10 parts / 25 transactions. Amber = input. Current balances include all valid transactions.</x:v>
      </x:c>
      <x:c r="J45" s="20" t="str">
        <x:v>10 parts / 25 transactions. Amber = input. Current balances include all valid transactions.</x:v>
      </x:c>
      <x:c r="K45" s="20" t="str">
        <x:v>10 parts / 25 transactions. Amber = input. Current balances include all valid transactions.</x:v>
      </x:c>
      <x:c r="L45" s="20" t="str">
        <x:v>10 parts / 25 transactions. Amber = input. Current balances include all valid transactions.</x:v>
      </x:c>
      <x:c r="M45" s="20" t="str">
        <x:v>10 parts / 25 transactions. Amber = input. Current balances include all valid transactions.</x:v>
      </x:c>
      <x:c r="N45" s="20" t="str">
        <x:v>10 parts / 25 transactions. Amber = input. Current balances include all valid transactions.</x:v>
      </x:c>
      <x:c r="O45" s="20" t="str">
        <x:v>10 parts / 25 transactions. Amber = input. Current balances include all valid transactions.</x:v>
      </x:c>
      <x:c r="P45" s="20" t="str">
        <x:v>10 parts / 25 transactions. Amber = input. Current balances include all valid transactions.</x:v>
      </x:c>
      <x:c r="Q45" s="20" t="str">
        <x:v>10 parts / 25 transactions. Amber = input. Current balances include all valid transactions.</x:v>
      </x:c>
      <x:c r="R45" s="16"/>
      <x:c r="S45" s="2"/>
      <x:c r="T45" s="2"/>
      <x:c r="U45" s="2"/>
      <x:c r="V45" s="2"/>
      <x:c r="W45" s="2"/>
      <x:c r="X45" s="2"/>
      <x:c r="Y45" s="2"/>
      <x:c r="Z45" s="2"/>
      <x:c r="AA45" s="2"/>
      <x:c r="AB45" s="2"/>
      <x:c r="AC45" s="2"/>
      <x:c r="AD45" s="2"/>
      <x:c r="AE45" s="2"/>
      <x:c r="AF45" s="2"/>
      <x:c r="AG45" s="2"/>
      <x:c r="AH45" s="2"/>
      <x:c r="AI45" s="2"/>
      <x:c r="AJ45" s="2"/>
      <x:c r="AK45" s="2"/>
      <x:c r="AL45" s="2"/>
      <x:c r="AM45" s="2"/>
      <x:c r="AN45" s="2"/>
      <x:c r="AO45" s="2"/>
      <x:c r="AP45" s="2"/>
      <x:c r="AQ45" s="2"/>
      <x:c r="AR45" s="2"/>
    </x:row>
    <x:row r="46" ht="28" customHeight="1">
      <x:c r="A46" s="16"/>
      <x:c r="B46" s="97" t="str">
        <x:v>MRO SAMPLE — Upgrade to the expanding full edition • $29</x:v>
      </x:c>
      <x:c r="C46" s="97" t="str"/>
      <x:c r="D46" s="97" t="str"/>
      <x:c r="E46" s="97" t="str"/>
      <x:c r="F46" s="97" t="str"/>
      <x:c r="G46" s="97" t="str"/>
      <x:c r="H46" s="97" t="str"/>
      <x:c r="I46" s="97" t="str"/>
      <x:c r="J46" s="97" t="str"/>
      <x:c r="K46" s="97" t="str"/>
      <x:c r="L46" s="97" t="str"/>
      <x:c r="M46" s="97" t="str"/>
      <x:c r="N46" s="97" t="str"/>
      <x:c r="O46" s="97" t="str"/>
      <x:c r="P46" s="97" t="str"/>
      <x:c r="Q46" s="97" t="str"/>
      <x:c r="R46" s="16"/>
      <x:c r="S46" s="2"/>
      <x:c r="T46" s="2"/>
      <x:c r="U46" s="2"/>
      <x:c r="V46" s="2"/>
      <x:c r="W46" s="2"/>
      <x:c r="X46" s="2"/>
      <x:c r="Y46" s="2"/>
      <x:c r="Z46" s="2"/>
      <x:c r="AA46" s="2"/>
      <x:c r="AB46" s="2"/>
      <x:c r="AC46" s="2"/>
      <x:c r="AD46" s="2"/>
      <x:c r="AE46" s="2"/>
      <x:c r="AF46" s="2"/>
      <x:c r="AG46" s="2"/>
      <x:c r="AH46" s="2"/>
      <x:c r="AI46" s="2"/>
      <x:c r="AJ46" s="2"/>
      <x:c r="AK46" s="2"/>
      <x:c r="AL46" s="2"/>
      <x:c r="AM46" s="2"/>
      <x:c r="AN46" s="2"/>
      <x:c r="AO46" s="2"/>
      <x:c r="AP46" s="2"/>
      <x:c r="AQ46" s="2"/>
      <x:c r="AR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  <x:c r="R47" s="2"/>
      <x:c r="S47" s="2"/>
      <x:c r="T47" s="2"/>
      <x:c r="U47" s="2"/>
      <x:c r="V47" s="2"/>
      <x:c r="W47" s="2"/>
      <x:c r="X47" s="2"/>
      <x:c r="Y47" s="2"/>
      <x:c r="Z47" s="2"/>
      <x:c r="AA47" s="2"/>
      <x:c r="AB47" s="2"/>
      <x:c r="AC47" s="2"/>
      <x:c r="AD47" s="2"/>
      <x:c r="AE47" s="2"/>
      <x:c r="AF47" s="2"/>
      <x:c r="AG47" s="2"/>
      <x:c r="AH47" s="2"/>
      <x:c r="AI47" s="2"/>
      <x:c r="AJ47" s="2"/>
      <x:c r="AK47" s="2"/>
      <x:c r="AL47" s="2"/>
      <x:c r="AM47" s="2"/>
      <x:c r="AN47" s="2"/>
      <x:c r="AO47" s="2"/>
      <x:c r="AP47" s="2"/>
      <x:c r="AQ47" s="2"/>
      <x:c r="AR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  <x:c r="R48" s="2"/>
      <x:c r="S48" s="2"/>
      <x:c r="T48" s="2"/>
      <x:c r="U48" s="2"/>
      <x:c r="V48" s="2"/>
      <x:c r="W48" s="2"/>
      <x:c r="X48" s="2"/>
      <x:c r="Y48" s="2"/>
      <x:c r="Z48" s="2"/>
      <x:c r="AA48" s="2"/>
      <x:c r="AB48" s="2"/>
      <x:c r="AC48" s="2"/>
      <x:c r="AD48" s="2"/>
      <x:c r="AE48" s="2"/>
      <x:c r="AF48" s="2"/>
      <x:c r="AG48" s="2"/>
      <x:c r="AH48" s="2"/>
      <x:c r="AI48" s="2"/>
      <x:c r="AJ48" s="2"/>
      <x:c r="AK48" s="2"/>
      <x:c r="AL48" s="2"/>
      <x:c r="AM48" s="2"/>
      <x:c r="AN48" s="2"/>
      <x:c r="AO48" s="2"/>
      <x:c r="AP48" s="2"/>
      <x:c r="AQ48" s="2"/>
      <x:c r="AR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  <x:c r="R49" s="2"/>
      <x:c r="S49" s="2"/>
      <x:c r="T49" s="2"/>
      <x:c r="U49" s="2"/>
      <x:c r="V49" s="2"/>
      <x:c r="W49" s="2"/>
      <x:c r="X49" s="2"/>
      <x:c r="Y49" s="2"/>
      <x:c r="Z49" s="2"/>
      <x:c r="AA49" s="2"/>
      <x:c r="AB49" s="2"/>
      <x:c r="AC49" s="2"/>
      <x:c r="AD49" s="2"/>
      <x:c r="AE49" s="2"/>
      <x:c r="AF49" s="2"/>
      <x:c r="AG49" s="2"/>
      <x:c r="AH49" s="2"/>
      <x:c r="AI49" s="2"/>
      <x:c r="AJ49" s="2"/>
      <x:c r="AK49" s="2"/>
      <x:c r="AL49" s="2"/>
      <x:c r="AM49" s="2"/>
      <x:c r="AN49" s="2"/>
      <x:c r="AO49" s="2"/>
      <x:c r="AP49" s="2"/>
      <x:c r="AQ49" s="2"/>
      <x:c r="AR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  <x:c r="R50" s="2"/>
      <x:c r="S50" s="2"/>
      <x:c r="T50" s="2"/>
      <x:c r="U50" s="2"/>
      <x:c r="V50" s="2"/>
      <x:c r="W50" s="2"/>
      <x:c r="X50" s="2"/>
      <x:c r="Y50" s="2"/>
      <x:c r="Z50" s="2"/>
      <x:c r="AA50" s="2"/>
      <x:c r="AB50" s="2"/>
      <x:c r="AC50" s="2"/>
      <x:c r="AD50" s="2"/>
      <x:c r="AE50" s="2"/>
      <x:c r="AF50" s="2"/>
      <x:c r="AG50" s="2"/>
      <x:c r="AH50" s="2"/>
      <x:c r="AI50" s="2"/>
      <x:c r="AJ50" s="2"/>
      <x:c r="AK50" s="2"/>
      <x:c r="AL50" s="2"/>
      <x:c r="AM50" s="2"/>
      <x:c r="AN50" s="2"/>
      <x:c r="AO50" s="2"/>
      <x:c r="AP50" s="2"/>
      <x:c r="AQ50" s="2"/>
      <x:c r="AR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  <x:c r="R51" s="2"/>
      <x:c r="S51" s="2"/>
      <x:c r="T51" s="2"/>
      <x:c r="U51" s="2"/>
      <x:c r="V51" s="2"/>
      <x:c r="W51" s="2"/>
      <x:c r="X51" s="2"/>
      <x:c r="Y51" s="2"/>
      <x:c r="Z51" s="2"/>
      <x:c r="AA51" s="2"/>
      <x:c r="AB51" s="2"/>
      <x:c r="AC51" s="2"/>
      <x:c r="AD51" s="2"/>
      <x:c r="AE51" s="2"/>
      <x:c r="AF51" s="2"/>
      <x:c r="AG51" s="2"/>
      <x:c r="AH51" s="2"/>
      <x:c r="AI51" s="2"/>
      <x:c r="AJ51" s="2"/>
      <x:c r="AK51" s="2"/>
      <x:c r="AL51" s="2"/>
      <x:c r="AM51" s="2"/>
      <x:c r="AN51" s="2"/>
      <x:c r="AO51" s="2"/>
      <x:c r="AP51" s="2"/>
      <x:c r="AQ51" s="2"/>
      <x:c r="AR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  <x:c r="R52" s="2"/>
      <x:c r="S52" s="2"/>
      <x:c r="T52" s="2"/>
      <x:c r="U52" s="2"/>
      <x:c r="V52" s="2"/>
      <x:c r="W52" s="2"/>
      <x:c r="X52" s="2"/>
      <x:c r="Y52" s="2"/>
      <x:c r="Z52" s="2"/>
      <x:c r="AA52" s="2"/>
      <x:c r="AB52" s="2"/>
      <x:c r="AC52" s="2"/>
      <x:c r="AD52" s="2"/>
      <x:c r="AE52" s="2"/>
      <x:c r="AF52" s="2"/>
      <x:c r="AG52" s="2"/>
      <x:c r="AH52" s="2"/>
      <x:c r="AI52" s="2"/>
      <x:c r="AJ52" s="2"/>
      <x:c r="AK52" s="2"/>
      <x:c r="AL52" s="2"/>
      <x:c r="AM52" s="2"/>
      <x:c r="AN52" s="2"/>
      <x:c r="AO52" s="2"/>
      <x:c r="AP52" s="2"/>
      <x:c r="AQ52" s="2"/>
      <x:c r="AR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  <x:c r="R53" s="2"/>
      <x:c r="S53" s="2"/>
      <x:c r="T53" s="2"/>
      <x:c r="U53" s="2"/>
      <x:c r="V53" s="2"/>
      <x:c r="W53" s="2"/>
      <x:c r="X53" s="2"/>
      <x:c r="Y53" s="2"/>
      <x:c r="Z53" s="2"/>
      <x:c r="AA53" s="2"/>
      <x:c r="AB53" s="2"/>
      <x:c r="AC53" s="2"/>
      <x:c r="AD53" s="2"/>
      <x:c r="AE53" s="2"/>
      <x:c r="AF53" s="2"/>
      <x:c r="AG53" s="2"/>
      <x:c r="AH53" s="2"/>
      <x:c r="AI53" s="2"/>
      <x:c r="AJ53" s="2"/>
      <x:c r="AK53" s="2"/>
      <x:c r="AL53" s="2"/>
      <x:c r="AM53" s="2"/>
      <x:c r="AN53" s="2"/>
      <x:c r="AO53" s="2"/>
      <x:c r="AP53" s="2"/>
      <x:c r="AQ53" s="2"/>
      <x:c r="AR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  <x:c r="R54" s="2"/>
      <x:c r="S54" s="2"/>
      <x:c r="T54" s="2"/>
      <x:c r="U54" s="2"/>
      <x:c r="V54" s="2"/>
      <x:c r="W54" s="2"/>
      <x:c r="X54" s="2"/>
      <x:c r="Y54" s="2"/>
      <x:c r="Z54" s="2"/>
      <x:c r="AA54" s="2"/>
      <x:c r="AB54" s="2"/>
      <x:c r="AC54" s="2"/>
      <x:c r="AD54" s="2"/>
      <x:c r="AE54" s="2"/>
      <x:c r="AF54" s="2"/>
      <x:c r="AG54" s="2"/>
      <x:c r="AH54" s="2"/>
      <x:c r="AI54" s="2"/>
      <x:c r="AJ54" s="2"/>
      <x:c r="AK54" s="2"/>
      <x:c r="AL54" s="2"/>
      <x:c r="AM54" s="2"/>
      <x:c r="AN54" s="2"/>
      <x:c r="AO54" s="2"/>
      <x:c r="AP54" s="2"/>
      <x:c r="AQ54" s="2"/>
      <x:c r="AR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  <x:c r="R55" s="2"/>
      <x:c r="S55" s="2"/>
      <x:c r="T55" s="2"/>
      <x:c r="U55" s="2"/>
      <x:c r="V55" s="2"/>
      <x:c r="W55" s="2"/>
      <x:c r="X55" s="2"/>
      <x:c r="Y55" s="2"/>
      <x:c r="Z55" s="2"/>
      <x:c r="AA55" s="2"/>
      <x:c r="AB55" s="2"/>
      <x:c r="AC55" s="2"/>
      <x:c r="AD55" s="2"/>
      <x:c r="AE55" s="2"/>
      <x:c r="AF55" s="2"/>
      <x:c r="AG55" s="2"/>
      <x:c r="AH55" s="2"/>
      <x:c r="AI55" s="2"/>
      <x:c r="AJ55" s="2"/>
      <x:c r="AK55" s="2"/>
      <x:c r="AL55" s="2"/>
      <x:c r="AM55" s="2"/>
      <x:c r="AN55" s="2"/>
      <x:c r="AO55" s="2"/>
      <x:c r="AP55" s="2"/>
      <x:c r="AQ55" s="2"/>
      <x:c r="AR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  <x:c r="R56" s="2"/>
      <x:c r="S56" s="2"/>
      <x:c r="T56" s="2"/>
      <x:c r="U56" s="2"/>
      <x:c r="V56" s="2"/>
      <x:c r="W56" s="2"/>
      <x:c r="X56" s="2"/>
      <x:c r="Y56" s="2"/>
      <x:c r="Z56" s="2"/>
      <x:c r="AA56" s="2"/>
      <x:c r="AB56" s="2"/>
      <x:c r="AC56" s="2"/>
      <x:c r="AD56" s="2"/>
      <x:c r="AE56" s="2"/>
      <x:c r="AF56" s="2"/>
      <x:c r="AG56" s="2"/>
      <x:c r="AH56" s="2"/>
      <x:c r="AI56" s="2"/>
      <x:c r="AJ56" s="2"/>
      <x:c r="AK56" s="2"/>
      <x:c r="AL56" s="2"/>
      <x:c r="AM56" s="2"/>
      <x:c r="AN56" s="2"/>
      <x:c r="AO56" s="2"/>
      <x:c r="AP56" s="2"/>
      <x:c r="AQ56" s="2"/>
      <x:c r="AR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  <x:c r="R57" s="2"/>
      <x:c r="S57" s="2"/>
      <x:c r="T57" s="2"/>
      <x:c r="U57" s="2"/>
      <x:c r="V57" s="2"/>
      <x:c r="W57" s="2"/>
      <x:c r="X57" s="2"/>
      <x:c r="Y57" s="2"/>
      <x:c r="Z57" s="2"/>
      <x:c r="AA57" s="2"/>
      <x:c r="AB57" s="2"/>
      <x:c r="AC57" s="2"/>
      <x:c r="AD57" s="2"/>
      <x:c r="AE57" s="2"/>
      <x:c r="AF57" s="2"/>
      <x:c r="AG57" s="2"/>
      <x:c r="AH57" s="2"/>
      <x:c r="AI57" s="2"/>
      <x:c r="AJ57" s="2"/>
      <x:c r="AK57" s="2"/>
      <x:c r="AL57" s="2"/>
      <x:c r="AM57" s="2"/>
      <x:c r="AN57" s="2"/>
      <x:c r="AO57" s="2"/>
      <x:c r="AP57" s="2"/>
      <x:c r="AQ57" s="2"/>
      <x:c r="AR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  <x:c r="R58" s="2"/>
      <x:c r="S58" s="2"/>
      <x:c r="T58" s="2"/>
      <x:c r="U58" s="2"/>
      <x:c r="V58" s="2"/>
      <x:c r="W58" s="2"/>
      <x:c r="X58" s="2"/>
      <x:c r="Y58" s="2"/>
      <x:c r="Z58" s="2"/>
      <x:c r="AA58" s="2"/>
      <x:c r="AB58" s="2"/>
      <x:c r="AC58" s="2"/>
      <x:c r="AD58" s="2"/>
      <x:c r="AE58" s="2"/>
      <x:c r="AF58" s="2"/>
      <x:c r="AG58" s="2"/>
      <x:c r="AH58" s="2"/>
      <x:c r="AI58" s="2"/>
      <x:c r="AJ58" s="2"/>
      <x:c r="AK58" s="2"/>
      <x:c r="AL58" s="2"/>
      <x:c r="AM58" s="2"/>
      <x:c r="AN58" s="2"/>
      <x:c r="AO58" s="2"/>
      <x:c r="AP58" s="2"/>
      <x:c r="AQ58" s="2"/>
      <x:c r="AR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  <x:c r="R59" s="2"/>
      <x:c r="S59" s="2"/>
      <x:c r="T59" s="2"/>
      <x:c r="U59" s="2"/>
      <x:c r="V59" s="2"/>
      <x:c r="W59" s="2"/>
      <x:c r="X59" s="2"/>
      <x:c r="Y59" s="2"/>
      <x:c r="Z59" s="2"/>
      <x:c r="AA59" s="2"/>
      <x:c r="AB59" s="2"/>
      <x:c r="AC59" s="2"/>
      <x:c r="AD59" s="2"/>
      <x:c r="AE59" s="2"/>
      <x:c r="AF59" s="2"/>
      <x:c r="AG59" s="2"/>
      <x:c r="AH59" s="2"/>
      <x:c r="AI59" s="2"/>
      <x:c r="AJ59" s="2"/>
      <x:c r="AK59" s="2"/>
      <x:c r="AL59" s="2"/>
      <x:c r="AM59" s="2"/>
      <x:c r="AN59" s="2"/>
      <x:c r="AO59" s="2"/>
      <x:c r="AP59" s="2"/>
      <x:c r="AQ59" s="2"/>
      <x:c r="AR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  <x:c r="R60" s="2"/>
      <x:c r="S60" s="2"/>
      <x:c r="T60" s="2"/>
      <x:c r="U60" s="2"/>
      <x:c r="V60" s="2"/>
      <x:c r="W60" s="2"/>
      <x:c r="X60" s="2"/>
      <x:c r="Y60" s="2"/>
      <x:c r="Z60" s="2"/>
      <x:c r="AA60" s="2"/>
      <x:c r="AB60" s="2"/>
      <x:c r="AC60" s="2"/>
      <x:c r="AD60" s="2"/>
      <x:c r="AE60" s="2"/>
      <x:c r="AF60" s="2"/>
      <x:c r="AG60" s="2"/>
      <x:c r="AH60" s="2"/>
      <x:c r="AI60" s="2"/>
      <x:c r="AJ60" s="2"/>
      <x:c r="AK60" s="2"/>
      <x:c r="AL60" s="2"/>
      <x:c r="AM60" s="2"/>
      <x:c r="AN60" s="2"/>
      <x:c r="AO60" s="2"/>
      <x:c r="AP60" s="2"/>
      <x:c r="AQ60" s="2"/>
      <x:c r="AR60" s="2"/>
    </x:row>
  </x:sheetData>
  <x:sheetProtection password="D73D" sheet="1" objects="1" scenarios="1" formatCells="1" formatColumns="1" formatRows="1" insertColumns="1" insertRows="1" deleteColumns="1" deleteRows="1" sort="1" autoFilter="0" selectLockedCells="0" selectUnlockedCells="0"/>
  <x:mergeCells>
    <x:mergeCell ref="C2:R2"/>
    <x:mergeCell ref="C3:R3"/>
    <x:mergeCell ref="B5:Q5"/>
    <x:mergeCell ref="B7:E7"/>
    <x:mergeCell ref="B8:E10"/>
    <x:mergeCell ref="F7:I7"/>
    <x:mergeCell ref="F8:I10"/>
    <x:mergeCell ref="J7:M7"/>
    <x:mergeCell ref="J8:M10"/>
    <x:mergeCell ref="N7:Q7"/>
    <x:mergeCell ref="N8:Q10"/>
    <x:mergeCell ref="B12:I12"/>
    <x:mergeCell ref="J12:Q12"/>
    <x:mergeCell ref="J29:Q29"/>
    <x:mergeCell ref="J31:N31"/>
    <x:mergeCell ref="O31:Q31"/>
    <x:mergeCell ref="J32:N32"/>
    <x:mergeCell ref="O32:Q32"/>
    <x:mergeCell ref="J33:N33"/>
    <x:mergeCell ref="O33:Q33"/>
    <x:mergeCell ref="J34:N34"/>
    <x:mergeCell ref="O34:Q34"/>
    <x:mergeCell ref="J35:N35"/>
    <x:mergeCell ref="O35:Q35"/>
    <x:mergeCell ref="J36:N36"/>
    <x:mergeCell ref="O36:Q36"/>
    <x:mergeCell ref="J37:N37"/>
    <x:mergeCell ref="O37:Q37"/>
    <x:mergeCell ref="J40:Q42"/>
    <x:mergeCell ref="B45:Q45"/>
    <x:mergeCell ref="B46:Q46"/>
  </x:mergeCells>
  <x:conditionalFormatting sqref="J12:Q12">
    <x:cfRule type="expression" dxfId="3" priority="1">
      <x:formula>$AC$13+$AC$14&gt;0</x:formula>
    </x:cfRule>
  </x:conditionalFormatting>
  <x:hyperlinks>
    <x:hyperlink xmlns:ns1="http://schemas.openxmlformats.org/officeDocument/2006/relationships" ref="B46" ns1:id="rIdMROUpgrade"/>
  </x:hyperlinks>
  <x:pageMargins left="0.7" right="0.7" top="0.75" bottom="0.75" header="0.3" footer="0.3"/>
  <x:headerFooter>
    <x:oddHeader>&amp;C&amp;"Arial,Bold"&amp;18&amp;KB28A43MRO SAMPLE</x:oddHeader>
    <x:oddFooter>&amp;LFree sample: 10 parts / 25 transactions&amp;CUpgrade $29: mroexcellencesystem.com/spare-parts/&amp;R&amp;P of &amp;N</x:oddFooter>
  </x:headerFooter>
  <x:drawing xmlns:r="http://schemas.openxmlformats.org/officeDocument/2006/relationships" r:id="Rb535b7740ee34bc1"/>
</x:worksheet>
</file>

<file path=xl/worksheets/sheet2.xml><?xml version="1.0" encoding="utf-8"?>
<x:worksheet xmlns:x="http://schemas.openxmlformats.org/spreadsheetml/2006/main">
  <x:sheetPr>
    <x:tabColor rgb="FFBA914D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3" hidden="0" customWidth="1"/>
    <x:col min="2" max="2" width="17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</x:cols>
  <x:sheetData>
    <x:row r="1" ht="23" customHeight="1">
      <x:c r="A1" s="7"/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</x:row>
    <x:row r="2" ht="31" customHeight="1">
      <x:c r="A2" s="7"/>
      <x:c r="B2" s="7"/>
      <x:c r="C2" s="17" t="str">
        <x:v>What-if inventory planner</x:v>
      </x:c>
      <x:c r="D2" s="17" t="str">
        <x:v>What-if inventory planner</x:v>
      </x:c>
      <x:c r="E2" s="17" t="str">
        <x:v>What-if inventory planner</x:v>
      </x:c>
      <x:c r="F2" s="17" t="str">
        <x:v>What-if inventory planner</x:v>
      </x:c>
      <x:c r="G2" s="17" t="str">
        <x:v>What-if inventory planner</x:v>
      </x:c>
      <x:c r="H2" s="17" t="str">
        <x:v>What-if inventory planner</x:v>
      </x:c>
      <x:c r="I2" s="17" t="str">
        <x:v>What-if inventory planner</x:v>
      </x:c>
      <x:c r="J2" s="17" t="str">
        <x:v>What-if inventory planner</x:v>
      </x:c>
      <x:c r="K2" s="17" t="str">
        <x:v>What-if inventory planner</x:v>
      </x:c>
      <x:c r="L2" s="17" t="str">
        <x:v>What-if inventory planner</x:v>
      </x:c>
      <x:c r="M2" s="17" t="str">
        <x:v>What-if inventory planner</x:v>
      </x:c>
      <x:c r="N2" s="17" t="str">
        <x:v>What-if inventory planner</x:v>
      </x:c>
    </x:row>
    <x:row r="3" ht="24" customHeight="1">
      <x:c r="A3" s="7"/>
      <x:c r="B3" s="7"/>
      <x:c r="C3" s="18" t="str">
        <x:v>MRO EXCELLENCE • SAMPLE • 10 PARTS / 25 TRANSACTIONS</x:v>
      </x:c>
      <x:c r="D3" s="18" t="str">
        <x:v>MRO EXCELLENCE SYSTEM   /   DEMAND, LEAD TIME AND CASH</x:v>
      </x:c>
      <x:c r="E3" s="18" t="str">
        <x:v>MRO EXCELLENCE SYSTEM   /   DEMAND, LEAD TIME AND CASH</x:v>
      </x:c>
      <x:c r="F3" s="18" t="str">
        <x:v>MRO EXCELLENCE SYSTEM   /   DEMAND, LEAD TIME AND CASH</x:v>
      </x:c>
      <x:c r="G3" s="18" t="str">
        <x:v>MRO EXCELLENCE SYSTEM   /   DEMAND, LEAD TIME AND CASH</x:v>
      </x:c>
      <x:c r="H3" s="18" t="str">
        <x:v>MRO EXCELLENCE SYSTEM   /   DEMAND, LEAD TIME AND CASH</x:v>
      </x:c>
      <x:c r="I3" s="18" t="str">
        <x:v>MRO EXCELLENCE SYSTEM   /   DEMAND, LEAD TIME AND CASH</x:v>
      </x:c>
      <x:c r="J3" s="18" t="str">
        <x:v>MRO EXCELLENCE SYSTEM   /   DEMAND, LEAD TIME AND CASH</x:v>
      </x:c>
      <x:c r="K3" s="18" t="str">
        <x:v>MRO EXCELLENCE SYSTEM   /   DEMAND, LEAD TIME AND CASH</x:v>
      </x:c>
      <x:c r="L3" s="18" t="str">
        <x:v>MRO EXCELLENCE SYSTEM   /   DEMAND, LEAD TIME AND CASH</x:v>
      </x:c>
      <x:c r="M3" s="18" t="str">
        <x:v>MRO EXCELLENCE SYSTEM   /   DEMAND, LEAD TIME AND CASH</x:v>
      </x:c>
      <x:c r="N3" s="18" t="str">
        <x:v>MRO EXCELLENCE SYSTEM   /   DEMAND, LEAD TIME AND CASH</x:v>
      </x:c>
    </x:row>
    <x:row r="4" ht="23" customHeight="1">
      <x:c r="A4" s="19"/>
      <x:c r="B4" s="19"/>
      <x:c r="C4" s="19"/>
      <x:c r="D4" s="19"/>
      <x:c r="E4" s="19"/>
      <x:c r="F4" s="19"/>
      <x:c r="G4" s="19"/>
      <x:c r="H4" s="19"/>
      <x:c r="I4" s="19"/>
      <x:c r="J4" s="19"/>
      <x:c r="K4" s="19"/>
      <x:c r="L4" s="19"/>
      <x:c r="M4" s="19"/>
      <x:c r="N4" s="19"/>
    </x:row>
    <x:row r="5" ht="23" customHeight="1">
      <x:c r="A5" s="20" t="str">
        <x:v>Planning only. Adjust assumptions in amber cells; actual stock and current reorder settings remain unchanged.</x:v>
      </x:c>
      <x:c r="B5" s="20" t="str">
        <x:v>Planning only. Adjust assumptions in amber cells; actual stock and current reorder settings remain unchanged.</x:v>
      </x:c>
      <x:c r="C5" s="20" t="str">
        <x:v>Planning only. Adjust assumptions in amber cells; actual stock and current reorder settings remain unchanged.</x:v>
      </x:c>
      <x:c r="D5" s="20" t="str">
        <x:v>Planning only. Adjust assumptions in amber cells; actual stock and current reorder settings remain unchanged.</x:v>
      </x:c>
      <x:c r="E5" s="20" t="str">
        <x:v>Planning only. Adjust assumptions in amber cells; actual stock and current reorder settings remain unchanged.</x:v>
      </x:c>
      <x:c r="F5" s="20" t="str">
        <x:v>Planning only. Adjust assumptions in amber cells; actual stock and current reorder settings remain unchanged.</x:v>
      </x:c>
      <x:c r="G5" s="20" t="str">
        <x:v>Planning only. Adjust assumptions in amber cells; actual stock and current reorder settings remain unchanged.</x:v>
      </x:c>
      <x:c r="H5" s="20" t="str">
        <x:v>Planning only. Adjust assumptions in amber cells; actual stock and current reorder settings remain unchanged.</x:v>
      </x:c>
      <x:c r="I5" s="20" t="str">
        <x:v>Planning only. Adjust assumptions in amber cells; actual stock and current reorder settings remain unchanged.</x:v>
      </x:c>
      <x:c r="J5" s="20" t="str">
        <x:v>Planning only. Adjust assumptions in amber cells; actual stock and current reorder settings remain unchanged.</x:v>
      </x:c>
      <x:c r="K5" s="20" t="str">
        <x:v>Planning only. Adjust assumptions in amber cells; actual stock and current reorder settings remain unchanged.</x:v>
      </x:c>
      <x:c r="L5" s="20" t="str">
        <x:v>Planning only. Adjust assumptions in amber cells; actual stock and current reorder settings remain unchanged.</x:v>
      </x:c>
      <x:c r="M5" s="20" t="str">
        <x:v>Planning only. Adjust assumptions in amber cells; actual stock and current reorder settings remain unchanged.</x:v>
      </x:c>
      <x:c r="N5" s="20" t="str">
        <x:v>Planning only. Adjust assumptions in amber cells; actual stock and current reorder settings remain unchanged.</x:v>
      </x:c>
    </x:row>
    <x:row r="6" ht="23" customHeight="1">
      <x:c r="A6" s="16" t="str">
        <x:v>Case number</x:v>
      </x:c>
      <x:c r="B6" s="16"/>
      <x:c r="C6" s="100" t="n">
        <x:v>1</x:v>
      </x:c>
      <x:c r="D6" s="16"/>
      <x:c r="E6" s="71" t="str">
        <x:f>IF(OR(C6=1,C6=2,C6=3),CHOOSE(C6,"Base","Higher demand","Supply delay"),"CHECK case")</x:f>
        <x:v>Base</x:v>
      </x:c>
      <x:c r="F6" s="71" t="str"/>
      <x:c r="G6" s="71" t="str"/>
      <x:c r="H6" s="71" t="str"/>
      <x:c r="I6" s="16"/>
      <x:c r="J6" s="16"/>
      <x:c r="K6" s="16"/>
      <x:c r="L6" s="16"/>
      <x:c r="M6" s="16"/>
      <x:c r="N6" s="16"/>
    </x:row>
    <x:row r="7" ht="25" customHeight="1">
      <x:c r="A7" s="16"/>
      <x:c r="B7" s="16"/>
      <x:c r="C7" s="16"/>
      <x:c r="D7" s="16"/>
      <x:c r="E7" s="16"/>
      <x:c r="F7" s="16"/>
      <x:c r="G7" s="21" t="str">
        <x:v>PLANNED PURCHASE</x:v>
      </x:c>
      <x:c r="H7" s="21" t="str">
        <x:v>PLANNED PURCHASE</x:v>
      </x:c>
      <x:c r="I7" s="21" t="str">
        <x:v>PLANNED PURCHASE</x:v>
      </x:c>
      <x:c r="J7" s="21" t="str">
        <x:v>PLANNED PURCHASE</x:v>
      </x:c>
      <x:c r="K7" s="21" t="str">
        <x:v>PLANNED PURCHASE</x:v>
      </x:c>
      <x:c r="L7" s="21" t="str">
        <x:v>PLANNED PURCHASE</x:v>
      </x:c>
      <x:c r="M7" s="21" t="str">
        <x:v>PLANNED PURCHASE</x:v>
      </x:c>
      <x:c r="N7" s="21" t="str">
        <x:v>PLANNED PURCHASE</x:v>
      </x:c>
    </x:row>
    <x:row r="8" ht="23" customHeight="1">
      <x:c r="A8" s="8" t="str">
        <x:v>Demand multiplier</x:v>
      </x:c>
      <x:c r="B8" s="8" t="str">
        <x:v>Demand multiplier</x:v>
      </x:c>
      <x:c r="C8" s="8" t="str">
        <x:v>Demand multiplier</x:v>
      </x:c>
      <x:c r="D8" s="8" t="str">
        <x:v>Demand multiplier</x:v>
      </x:c>
      <x:c r="E8" s="73" t="n">
        <x:f>IF(OR($C$6=1,$C$6=2,$C$6=3),IF(CHOOSE($C$6,ISNUMBER(E9),ISNUMBER(E10),ISNUMBER(E11)),CHOOSE($C$6,E9,E10,E11),"CHECK input"),"CHECK case")</x:f>
        <x:v>1</x:v>
      </x:c>
      <x:c r="F8" s="16"/>
      <x:c r="G8" s="16"/>
      <x:c r="H8" s="16"/>
      <x:c r="I8" s="16"/>
      <x:c r="J8" s="16"/>
      <x:c r="K8" s="84" t="n">
        <x:f>IF(COUNTIFS(N38:N47,"CHECK")&gt;0,"CHECK inputs",SUM(M38:M47))</x:f>
        <x:v>170</x:v>
      </x:c>
      <x:c r="L8" s="83" t="str"/>
      <x:c r="M8" s="83" t="str"/>
      <x:c r="N8" s="83" t="str"/>
    </x:row>
    <x:row r="9" ht="23" customHeight="1">
      <x:c r="A9" s="16"/>
      <x:c r="B9" s="16" t="str">
        <x:v>1 Base</x:v>
      </x:c>
      <x:c r="C9" s="16"/>
      <x:c r="D9" s="16"/>
      <x:c r="E9" s="101" t="n">
        <x:v>1</x:v>
      </x:c>
      <x:c r="F9" s="16"/>
      <x:c r="G9" s="16"/>
      <x:c r="H9" s="16"/>
      <x:c r="I9" s="16"/>
      <x:c r="J9" s="16"/>
      <x:c r="K9" s="83" t="str"/>
      <x:c r="L9" s="83" t="str"/>
      <x:c r="M9" s="83" t="str"/>
      <x:c r="N9" s="83" t="str"/>
    </x:row>
    <x:row r="10" ht="25" customHeight="1">
      <x:c r="A10" s="16"/>
      <x:c r="B10" s="16" t="str">
        <x:v>2 Higher demand</x:v>
      </x:c>
      <x:c r="C10" s="16"/>
      <x:c r="D10" s="16"/>
      <x:c r="E10" s="101" t="n">
        <x:v>1.25</x:v>
      </x:c>
      <x:c r="F10" s="16"/>
      <x:c r="G10" s="21" t="str">
        <x:v>CHANGE VS. CURRENT BUY LIST</x:v>
      </x:c>
      <x:c r="H10" s="21" t="str">
        <x:v>CHANGE VS. CURRENT BUY LIST</x:v>
      </x:c>
      <x:c r="I10" s="21" t="str">
        <x:v>CHANGE VS. CURRENT BUY LIST</x:v>
      </x:c>
      <x:c r="J10" s="21" t="str">
        <x:v>CHANGE VS. CURRENT BUY LIST</x:v>
      </x:c>
      <x:c r="K10" s="21" t="str">
        <x:v>CHANGE VS. CURRENT BUY LIST</x:v>
      </x:c>
      <x:c r="L10" s="21" t="str">
        <x:v>CHANGE VS. CURRENT BUY LIST</x:v>
      </x:c>
      <x:c r="M10" s="21" t="str">
        <x:v>CHANGE VS. CURRENT BUY LIST</x:v>
      </x:c>
      <x:c r="N10" s="21" t="str">
        <x:v>CHANGE VS. CURRENT BUY LIST</x:v>
      </x:c>
    </x:row>
    <x:row r="11" ht="23" customHeight="1">
      <x:c r="A11" s="16"/>
      <x:c r="B11" s="16" t="str">
        <x:v>3 Supply delay</x:v>
      </x:c>
      <x:c r="C11" s="16"/>
      <x:c r="D11" s="16"/>
      <x:c r="E11" s="101" t="n">
        <x:v>1</x:v>
      </x:c>
      <x:c r="F11" s="16"/>
      <x:c r="G11" s="16"/>
      <x:c r="H11" s="16"/>
      <x:c r="I11" s="16"/>
      <x:c r="J11" s="16"/>
      <x:c r="K11" s="84" t="n">
        <x:f>IF(ISNUMBER(K8),K8-'Overview'!AC12,"CHECK inputs")</x:f>
        <x:v>-48</x:v>
      </x:c>
      <x:c r="L11" s="83" t="str"/>
      <x:c r="M11" s="83" t="str"/>
      <x:c r="N11" s="83" t="str"/>
    </x:row>
    <x:row r="12" ht="23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83" t="str"/>
      <x:c r="L12" s="83" t="str"/>
      <x:c r="M12" s="83" t="str"/>
      <x:c r="N12" s="83" t="str"/>
    </x:row>
    <x:row r="13" ht="25" customHeight="1">
      <x:c r="A13" s="8" t="str">
        <x:v>Lead-time multiplier</x:v>
      </x:c>
      <x:c r="B13" s="8" t="str">
        <x:v>Lead-time multiplier</x:v>
      </x:c>
      <x:c r="C13" s="8" t="str">
        <x:v>Lead-time multiplier</x:v>
      </x:c>
      <x:c r="D13" s="8" t="str">
        <x:v>Lead-time multiplier</x:v>
      </x:c>
      <x:c r="E13" s="73" t="n">
        <x:f>IF(OR($C$6=1,$C$6=2,$C$6=3),IF(CHOOSE($C$6,ISNUMBER(E14),ISNUMBER(E15),ISNUMBER(E16)),CHOOSE($C$6,E14,E15,E16),"CHECK input"),"CHECK case")</x:f>
        <x:v>1</x:v>
      </x:c>
      <x:c r="F13" s="16"/>
      <x:c r="G13" s="21" t="str">
        <x:v>PLANNING BUDGET</x:v>
      </x:c>
      <x:c r="H13" s="21" t="str">
        <x:v>PLANNING BUDGET</x:v>
      </x:c>
      <x:c r="I13" s="21" t="str">
        <x:v>PLANNING BUDGET</x:v>
      </x:c>
      <x:c r="J13" s="21" t="str">
        <x:v>PLANNING BUDGET</x:v>
      </x:c>
      <x:c r="K13" s="21" t="str">
        <x:v>PLANNING BUDGET</x:v>
      </x:c>
      <x:c r="L13" s="21" t="str">
        <x:v>PLANNING BUDGET</x:v>
      </x:c>
      <x:c r="M13" s="21" t="str">
        <x:v>PLANNING BUDGET</x:v>
      </x:c>
      <x:c r="N13" s="21" t="str">
        <x:v>PLANNING BUDGET</x:v>
      </x:c>
    </x:row>
    <x:row r="14" ht="23" customHeight="1">
      <x:c r="A14" s="16"/>
      <x:c r="B14" s="16" t="str">
        <x:v>1 Base</x:v>
      </x:c>
      <x:c r="C14" s="16"/>
      <x:c r="D14" s="16"/>
      <x:c r="E14" s="101" t="n">
        <x:v>1</x:v>
      </x:c>
      <x:c r="F14" s="16"/>
      <x:c r="G14" s="16"/>
      <x:c r="H14" s="16"/>
      <x:c r="I14" s="16"/>
      <x:c r="J14" s="16"/>
      <x:c r="K14" s="102" t="n">
        <x:v>500</x:v>
      </x:c>
      <x:c r="L14" s="103" t="str"/>
      <x:c r="M14" s="103" t="str"/>
      <x:c r="N14" s="103" t="str"/>
    </x:row>
    <x:row r="15" ht="23" customHeight="1">
      <x:c r="A15" s="16"/>
      <x:c r="B15" s="16" t="str">
        <x:v>2 Higher demand</x:v>
      </x:c>
      <x:c r="C15" s="16"/>
      <x:c r="D15" s="16"/>
      <x:c r="E15" s="101" t="n">
        <x:v>1</x:v>
      </x:c>
      <x:c r="F15" s="16"/>
      <x:c r="G15" s="16"/>
      <x:c r="H15" s="16"/>
      <x:c r="I15" s="16"/>
      <x:c r="J15" s="16"/>
      <x:c r="K15" s="103" t="str"/>
      <x:c r="L15" s="103" t="str"/>
      <x:c r="M15" s="103" t="str"/>
      <x:c r="N15" s="103" t="str"/>
    </x:row>
    <x:row r="16" ht="25" customHeight="1">
      <x:c r="A16" s="16"/>
      <x:c r="B16" s="16" t="str">
        <x:v>3 Supply delay</x:v>
      </x:c>
      <x:c r="C16" s="16"/>
      <x:c r="D16" s="16"/>
      <x:c r="E16" s="101" t="n">
        <x:v>1.5</x:v>
      </x:c>
      <x:c r="F16" s="16"/>
      <x:c r="G16" s="21" t="str">
        <x:v>BUDGET REMAINING</x:v>
      </x:c>
      <x:c r="H16" s="21" t="str">
        <x:v>BUDGET REMAINING</x:v>
      </x:c>
      <x:c r="I16" s="21" t="str">
        <x:v>BUDGET REMAINING</x:v>
      </x:c>
      <x:c r="J16" s="21" t="str">
        <x:v>BUDGET REMAINING</x:v>
      </x:c>
      <x:c r="K16" s="21" t="str">
        <x:v>BUDGET REMAINING</x:v>
      </x:c>
      <x:c r="L16" s="21" t="str">
        <x:v>BUDGET REMAINING</x:v>
      </x:c>
      <x:c r="M16" s="21" t="str">
        <x:v>BUDGET REMAINING</x:v>
      </x:c>
      <x:c r="N16" s="21" t="str">
        <x:v>BUDGET REMAINING</x:v>
      </x:c>
    </x:row>
    <x:row r="17" ht="23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84" t="n">
        <x:f>IF(AND(ISNUMBER(K8),ISNUMBER(K14),K14&gt;=0),K14-K8,"CHECK inputs")</x:f>
        <x:v>330</x:v>
      </x:c>
      <x:c r="L17" s="83" t="str"/>
      <x:c r="M17" s="83" t="str"/>
      <x:c r="N17" s="83" t="str"/>
    </x:row>
    <x:row r="18" ht="23" customHeight="1">
      <x:c r="A18" s="8" t="str">
        <x:v>Safety coverage days</x:v>
      </x:c>
      <x:c r="B18" s="8" t="str">
        <x:v>Safety coverage days</x:v>
      </x:c>
      <x:c r="C18" s="8" t="str">
        <x:v>Safety coverage days</x:v>
      </x:c>
      <x:c r="D18" s="8" t="str">
        <x:v>Safety coverage days</x:v>
      </x:c>
      <x:c r="E18" s="76" t="n">
        <x:f>IF(OR($C$6=1,$C$6=2,$C$6=3),IF(CHOOSE($C$6,ISNUMBER(E19),ISNUMBER(E20),ISNUMBER(E21)),CHOOSE($C$6,E19,E20,E21),"CHECK input"),"CHECK case")</x:f>
        <x:v>7</x:v>
      </x:c>
      <x:c r="F18" s="16"/>
      <x:c r="G18" s="16"/>
      <x:c r="H18" s="16"/>
      <x:c r="I18" s="16"/>
      <x:c r="J18" s="16"/>
      <x:c r="K18" s="83" t="str"/>
      <x:c r="L18" s="83" t="str"/>
      <x:c r="M18" s="83" t="str"/>
      <x:c r="N18" s="83" t="str"/>
    </x:row>
    <x:row r="19" ht="25" customHeight="1">
      <x:c r="A19" s="16"/>
      <x:c r="B19" s="16" t="str">
        <x:v>1 Base</x:v>
      </x:c>
      <x:c r="C19" s="16"/>
      <x:c r="D19" s="16"/>
      <x:c r="E19" s="104" t="n">
        <x:v>7</x:v>
      </x:c>
      <x:c r="F19" s="16"/>
      <x:c r="G19" s="21" t="str">
        <x:v>ITEMS TO BUY</x:v>
      </x:c>
      <x:c r="H19" s="21" t="str">
        <x:v>ITEMS TO BUY</x:v>
      </x:c>
      <x:c r="I19" s="21" t="str">
        <x:v>ITEMS TO BUY</x:v>
      </x:c>
      <x:c r="J19" s="21" t="str">
        <x:v>ITEMS TO BUY</x:v>
      </x:c>
      <x:c r="K19" s="21" t="str">
        <x:v>ITEMS TO BUY</x:v>
      </x:c>
      <x:c r="L19" s="21" t="str">
        <x:v>ITEMS TO BUY</x:v>
      </x:c>
      <x:c r="M19" s="21" t="str">
        <x:v>ITEMS TO BUY</x:v>
      </x:c>
      <x:c r="N19" s="21" t="str">
        <x:v>ITEMS TO BUY</x:v>
      </x:c>
    </x:row>
    <x:row r="20" ht="23" customHeight="1">
      <x:c r="A20" s="16"/>
      <x:c r="B20" s="16" t="str">
        <x:v>2 Higher demand</x:v>
      </x:c>
      <x:c r="C20" s="16"/>
      <x:c r="D20" s="16"/>
      <x:c r="E20" s="104" t="n">
        <x:v>10</x:v>
      </x:c>
      <x:c r="F20" s="16"/>
      <x:c r="G20" s="16"/>
      <x:c r="H20" s="16"/>
      <x:c r="I20" s="16"/>
      <x:c r="J20" s="16"/>
      <x:c r="K20" s="88" t="n">
        <x:f>COUNTIFS(K38:K47,"&gt;0")</x:f>
        <x:v>1</x:v>
      </x:c>
      <x:c r="L20" s="83" t="str"/>
      <x:c r="M20" s="83" t="str"/>
      <x:c r="N20" s="83" t="str"/>
    </x:row>
    <x:row r="21" ht="23" customHeight="1">
      <x:c r="A21" s="16"/>
      <x:c r="B21" s="16" t="str">
        <x:v>3 Supply delay</x:v>
      </x:c>
      <x:c r="C21" s="16"/>
      <x:c r="D21" s="16"/>
      <x:c r="E21" s="104" t="n">
        <x:v>14</x:v>
      </x:c>
      <x:c r="F21" s="16"/>
      <x:c r="G21" s="16"/>
      <x:c r="H21" s="16"/>
      <x:c r="I21" s="16"/>
      <x:c r="J21" s="16"/>
      <x:c r="K21" s="83" t="str"/>
      <x:c r="L21" s="83" t="str"/>
      <x:c r="M21" s="83" t="str"/>
      <x:c r="N21" s="83" t="str"/>
    </x:row>
    <x:row r="22" ht="25" customHeight="1">
      <x:c r="A22" s="16"/>
      <x:c r="B22" s="16"/>
      <x:c r="C22" s="16"/>
      <x:c r="D22" s="16"/>
      <x:c r="E22" s="16"/>
      <x:c r="F22" s="16"/>
      <x:c r="G22" s="21" t="str">
        <x:v>PLANNING ROWS TO REVIEW</x:v>
      </x:c>
      <x:c r="H22" s="21" t="str">
        <x:v>PLANNING ROWS TO REVIEW</x:v>
      </x:c>
      <x:c r="I22" s="21" t="str">
        <x:v>PLANNING ROWS TO REVIEW</x:v>
      </x:c>
      <x:c r="J22" s="21" t="str">
        <x:v>PLANNING ROWS TO REVIEW</x:v>
      </x:c>
      <x:c r="K22" s="21" t="str">
        <x:v>PLANNING ROWS TO REVIEW</x:v>
      </x:c>
      <x:c r="L22" s="21" t="str">
        <x:v>PLANNING ROWS TO REVIEW</x:v>
      </x:c>
      <x:c r="M22" s="21" t="str">
        <x:v>PLANNING ROWS TO REVIEW</x:v>
      </x:c>
      <x:c r="N22" s="21" t="str">
        <x:v>PLANNING ROWS TO REVIEW</x:v>
      </x:c>
    </x:row>
    <x:row r="23" ht="23" customHeight="1">
      <x:c r="A23" s="8" t="str">
        <x:v>Extra target coverage days</x:v>
      </x:c>
      <x:c r="B23" s="8" t="str">
        <x:v>Extra target coverage days</x:v>
      </x:c>
      <x:c r="C23" s="8" t="str">
        <x:v>Extra target coverage days</x:v>
      </x:c>
      <x:c r="D23" s="8" t="str">
        <x:v>Extra target coverage days</x:v>
      </x:c>
      <x:c r="E23" s="76" t="n">
        <x:f>IF(OR($C$6=1,$C$6=2,$C$6=3),IF(CHOOSE($C$6,ISNUMBER(E24),ISNUMBER(E25),ISNUMBER(E26)),CHOOSE($C$6,E24,E25,E26),"CHECK input"),"CHECK case")</x:f>
        <x:v>14</x:v>
      </x:c>
      <x:c r="F23" s="16"/>
      <x:c r="G23" s="16"/>
      <x:c r="H23" s="16"/>
      <x:c r="I23" s="16"/>
      <x:c r="J23" s="16"/>
      <x:c r="K23" s="88" t="n">
        <x:f>COUNTIFS(N38:N47,"CHECK")</x:f>
        <x:v>0</x:v>
      </x:c>
      <x:c r="L23" s="83" t="str"/>
      <x:c r="M23" s="83" t="str"/>
      <x:c r="N23" s="83" t="str"/>
    </x:row>
    <x:row r="24" ht="23" customHeight="1">
      <x:c r="A24" s="16"/>
      <x:c r="B24" s="16" t="str">
        <x:v>1 Base</x:v>
      </x:c>
      <x:c r="C24" s="16"/>
      <x:c r="D24" s="16"/>
      <x:c r="E24" s="104" t="n">
        <x:v>14</x:v>
      </x:c>
      <x:c r="F24" s="16"/>
      <x:c r="G24" s="16"/>
      <x:c r="H24" s="16"/>
      <x:c r="I24" s="16"/>
      <x:c r="J24" s="16"/>
      <x:c r="K24" s="83" t="str"/>
      <x:c r="L24" s="83" t="str"/>
      <x:c r="M24" s="83" t="str"/>
      <x:c r="N24" s="83" t="str"/>
    </x:row>
    <x:row r="25" ht="23" customHeight="1">
      <x:c r="A25" s="16"/>
      <x:c r="B25" s="16" t="str">
        <x:v>2 Higher demand</x:v>
      </x:c>
      <x:c r="C25" s="16"/>
      <x:c r="D25" s="16"/>
      <x:c r="E25" s="104" t="n">
        <x:v>14</x:v>
      </x:c>
      <x:c r="F25" s="16"/>
      <x:c r="G25" s="16"/>
      <x:c r="H25" s="16"/>
      <x:c r="I25" s="16"/>
      <x:c r="J25" s="16"/>
      <x:c r="K25" s="16"/>
      <x:c r="L25" s="16"/>
      <x:c r="M25" s="16"/>
      <x:c r="N25" s="16"/>
    </x:row>
    <x:row r="26" ht="23" customHeight="1">
      <x:c r="A26" s="16"/>
      <x:c r="B26" s="16" t="str">
        <x:v>3 Supply delay</x:v>
      </x:c>
      <x:c r="C26" s="16"/>
      <x:c r="D26" s="16"/>
      <x:c r="E26" s="104" t="n">
        <x:v>21</x:v>
      </x:c>
      <x:c r="F26" s="16"/>
      <x:c r="G26" s="34" t="str">
        <x:v>Set a planning budget to compare available funds with the selected case. This workbook does not place orders.</x:v>
      </x:c>
      <x:c r="H26" s="34" t="str">
        <x:v>Set a planning budget to compare available funds with the selected case. This workbook does not place orders.</x:v>
      </x:c>
      <x:c r="I26" s="34" t="str">
        <x:v>Set a planning budget to compare available funds with the selected case. This workbook does not place orders.</x:v>
      </x:c>
      <x:c r="J26" s="34" t="str">
        <x:v>Set a planning budget to compare available funds with the selected case. This workbook does not place orders.</x:v>
      </x:c>
      <x:c r="K26" s="34" t="str">
        <x:v>Set a planning budget to compare available funds with the selected case. This workbook does not place orders.</x:v>
      </x:c>
      <x:c r="L26" s="34" t="str">
        <x:v>Set a planning budget to compare available funds with the selected case. This workbook does not place orders.</x:v>
      </x:c>
      <x:c r="M26" s="34" t="str">
        <x:v>Set a planning budget to compare available funds with the selected case. This workbook does not place orders.</x:v>
      </x:c>
      <x:c r="N26" s="34" t="str">
        <x:v>Set a planning budget to compare available funds with the selected case. This workbook does not place orders.</x:v>
      </x:c>
    </x:row>
    <x:row r="27" ht="23" customHeight="1">
      <x:c r="A27" s="16"/>
      <x:c r="B27" s="16"/>
      <x:c r="C27" s="16"/>
      <x:c r="D27" s="16"/>
      <x:c r="E27" s="16"/>
      <x:c r="F27" s="16"/>
      <x:c r="G27" s="34" t="str">
        <x:v>Set a planning budget to compare available funds with the selected case. This workbook does not place orders.</x:v>
      </x:c>
      <x:c r="H27" s="34" t="str">
        <x:v>Set a planning budget to compare available funds with the selected case. This workbook does not place orders.</x:v>
      </x:c>
      <x:c r="I27" s="34" t="str">
        <x:v>Set a planning budget to compare available funds with the selected case. This workbook does not place orders.</x:v>
      </x:c>
      <x:c r="J27" s="34" t="str">
        <x:v>Set a planning budget to compare available funds with the selected case. This workbook does not place orders.</x:v>
      </x:c>
      <x:c r="K27" s="34" t="str">
        <x:v>Set a planning budget to compare available funds with the selected case. This workbook does not place orders.</x:v>
      </x:c>
      <x:c r="L27" s="34" t="str">
        <x:v>Set a planning budget to compare available funds with the selected case. This workbook does not place orders.</x:v>
      </x:c>
      <x:c r="M27" s="34" t="str">
        <x:v>Set a planning budget to compare available funds with the selected case. This workbook does not place orders.</x:v>
      </x:c>
      <x:c r="N27" s="34" t="str">
        <x:v>Set a planning budget to compare available funds with the selected case. This workbook does not place orders.</x:v>
      </x:c>
    </x:row>
    <x:row r="28" ht="23" customHeight="1">
      <x:c r="A28" s="8" t="str">
        <x:v>Unit cost change</x:v>
      </x:c>
      <x:c r="B28" s="8" t="str">
        <x:v>Unit cost change</x:v>
      </x:c>
      <x:c r="C28" s="8" t="str">
        <x:v>Unit cost change</x:v>
      </x:c>
      <x:c r="D28" s="8" t="str">
        <x:v>Unit cost change</x:v>
      </x:c>
      <x:c r="E28" s="79" t="n">
        <x:f>IF(OR($C$6=1,$C$6=2,$C$6=3),IF(CHOOSE($C$6,ISNUMBER(E29),ISNUMBER(E30),ISNUMBER(E31)),CHOOSE($C$6,E29,E30,E31),"CHECK input"),"CHECK case")</x:f>
        <x:v>0</x:v>
      </x:c>
      <x:c r="F28" s="16"/>
      <x:c r="G28" s="34" t="str">
        <x:v>Set a planning budget to compare available funds with the selected case. This workbook does not place orders.</x:v>
      </x:c>
      <x:c r="H28" s="34" t="str">
        <x:v>Set a planning budget to compare available funds with the selected case. This workbook does not place orders.</x:v>
      </x:c>
      <x:c r="I28" s="34" t="str">
        <x:v>Set a planning budget to compare available funds with the selected case. This workbook does not place orders.</x:v>
      </x:c>
      <x:c r="J28" s="34" t="str">
        <x:v>Set a planning budget to compare available funds with the selected case. This workbook does not place orders.</x:v>
      </x:c>
      <x:c r="K28" s="34" t="str">
        <x:v>Set a planning budget to compare available funds with the selected case. This workbook does not place orders.</x:v>
      </x:c>
      <x:c r="L28" s="34" t="str">
        <x:v>Set a planning budget to compare available funds with the selected case. This workbook does not place orders.</x:v>
      </x:c>
      <x:c r="M28" s="34" t="str">
        <x:v>Set a planning budget to compare available funds with the selected case. This workbook does not place orders.</x:v>
      </x:c>
      <x:c r="N28" s="34" t="str">
        <x:v>Set a planning budget to compare available funds with the selected case. This workbook does not place orders.</x:v>
      </x:c>
    </x:row>
    <x:row r="29" ht="23" customHeight="1">
      <x:c r="A29" s="16"/>
      <x:c r="B29" s="16" t="str">
        <x:v>1 Base</x:v>
      </x:c>
      <x:c r="C29" s="16"/>
      <x:c r="D29" s="16"/>
      <x:c r="E29" s="105" t="n">
        <x:v>0</x:v>
      </x:c>
      <x:c r="F29" s="16"/>
      <x:c r="G29" s="16"/>
      <x:c r="H29" s="16"/>
      <x:c r="I29" s="16"/>
      <x:c r="J29" s="16"/>
      <x:c r="K29" s="16"/>
      <x:c r="L29" s="16"/>
      <x:c r="M29" s="16"/>
      <x:c r="N29" s="16"/>
    </x:row>
    <x:row r="30" ht="23" customHeight="1">
      <x:c r="A30" s="16"/>
      <x:c r="B30" s="16" t="str">
        <x:v>2 Higher demand</x:v>
      </x:c>
      <x:c r="C30" s="16"/>
      <x:c r="D30" s="16"/>
      <x:c r="E30" s="105" t="n">
        <x:v>0.1</x:v>
      </x:c>
      <x:c r="F30" s="16"/>
      <x:c r="G30" s="34" t="str">
        <x:v>The preset cases are editable examples. Set daily usage on Parts, then inspect the detail below before purchasing.</x:v>
      </x:c>
      <x:c r="H30" s="34" t="str">
        <x:v>The preset cases are editable examples. Set daily usage on Parts, then inspect the detail below before purchasing.</x:v>
      </x:c>
      <x:c r="I30" s="34" t="str">
        <x:v>The preset cases are editable examples. Set daily usage on Parts, then inspect the detail below before purchasing.</x:v>
      </x:c>
      <x:c r="J30" s="34" t="str">
        <x:v>The preset cases are editable examples. Set daily usage on Parts, then inspect the detail below before purchasing.</x:v>
      </x:c>
      <x:c r="K30" s="34" t="str">
        <x:v>The preset cases are editable examples. Set daily usage on Parts, then inspect the detail below before purchasing.</x:v>
      </x:c>
      <x:c r="L30" s="34" t="str">
        <x:v>The preset cases are editable examples. Set daily usage on Parts, then inspect the detail below before purchasing.</x:v>
      </x:c>
      <x:c r="M30" s="34" t="str">
        <x:v>The preset cases are editable examples. Set daily usage on Parts, then inspect the detail below before purchasing.</x:v>
      </x:c>
      <x:c r="N30" s="34" t="str">
        <x:v>The preset cases are editable examples. Set daily usage on Parts, then inspect the detail below before purchasing.</x:v>
      </x:c>
    </x:row>
    <x:row r="31" ht="23" customHeight="1">
      <x:c r="A31" s="16"/>
      <x:c r="B31" s="16" t="str">
        <x:v>3 Supply delay</x:v>
      </x:c>
      <x:c r="C31" s="16"/>
      <x:c r="D31" s="16"/>
      <x:c r="E31" s="105" t="n">
        <x:v>0.05</x:v>
      </x:c>
      <x:c r="F31" s="16"/>
      <x:c r="G31" s="34" t="str">
        <x:v>The preset cases are editable examples. Set daily usage on Parts, then inspect the detail below before purchasing.</x:v>
      </x:c>
      <x:c r="H31" s="34" t="str">
        <x:v>The preset cases are editable examples. Set daily usage on Parts, then inspect the detail below before purchasing.</x:v>
      </x:c>
      <x:c r="I31" s="34" t="str">
        <x:v>The preset cases are editable examples. Set daily usage on Parts, then inspect the detail below before purchasing.</x:v>
      </x:c>
      <x:c r="J31" s="34" t="str">
        <x:v>The preset cases are editable examples. Set daily usage on Parts, then inspect the detail below before purchasing.</x:v>
      </x:c>
      <x:c r="K31" s="34" t="str">
        <x:v>The preset cases are editable examples. Set daily usage on Parts, then inspect the detail below before purchasing.</x:v>
      </x:c>
      <x:c r="L31" s="34" t="str">
        <x:v>The preset cases are editable examples. Set daily usage on Parts, then inspect the detail below before purchasing.</x:v>
      </x:c>
      <x:c r="M31" s="34" t="str">
        <x:v>The preset cases are editable examples. Set daily usage on Parts, then inspect the detail below before purchasing.</x:v>
      </x:c>
      <x:c r="N31" s="34" t="str">
        <x:v>The preset cases are editable examples. Set daily usage on Parts, then inspect the detail below before purchasing.</x:v>
      </x:c>
    </x:row>
    <x:row r="32" ht="23" customHeight="1">
      <x:c r="A32" s="16"/>
      <x:c r="B32" s="16"/>
      <x:c r="C32" s="16"/>
      <x:c r="D32" s="16"/>
      <x:c r="E32" s="16"/>
      <x:c r="F32" s="16"/>
      <x:c r="G32" s="34" t="str">
        <x:v>The preset cases are editable examples. Set daily usage on Parts, then inspect the detail below before purchasing.</x:v>
      </x:c>
      <x:c r="H32" s="34" t="str">
        <x:v>The preset cases are editable examples. Set daily usage on Parts, then inspect the detail below before purchasing.</x:v>
      </x:c>
      <x:c r="I32" s="34" t="str">
        <x:v>The preset cases are editable examples. Set daily usage on Parts, then inspect the detail below before purchasing.</x:v>
      </x:c>
      <x:c r="J32" s="34" t="str">
        <x:v>The preset cases are editable examples. Set daily usage on Parts, then inspect the detail below before purchasing.</x:v>
      </x:c>
      <x:c r="K32" s="34" t="str">
        <x:v>The preset cases are editable examples. Set daily usage on Parts, then inspect the detail below before purchasing.</x:v>
      </x:c>
      <x:c r="L32" s="34" t="str">
        <x:v>The preset cases are editable examples. Set daily usage on Parts, then inspect the detail below before purchasing.</x:v>
      </x:c>
      <x:c r="M32" s="34" t="str">
        <x:v>The preset cases are editable examples. Set daily usage on Parts, then inspect the detail below before purchasing.</x:v>
      </x:c>
      <x:c r="N32" s="34" t="str">
        <x:v>The preset cases are editable examples. Set daily usage on Parts, then inspect the detail below before purchasing.</x:v>
      </x:c>
    </x:row>
    <x:row r="33" ht="23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  <x:c r="N33" s="16"/>
    </x:row>
    <x:row r="34" ht="28" customHeight="1">
      <x:c r="A34" s="97" t="str">
        <x:v>MRO SAMPLE — Upgrade to the expanding full edition • $29</x:v>
      </x:c>
      <x:c r="B34" s="97" t="str"/>
      <x:c r="C34" s="97" t="str"/>
      <x:c r="D34" s="97" t="str"/>
      <x:c r="E34" s="97" t="str"/>
      <x:c r="F34" s="97" t="str"/>
      <x:c r="G34" s="97" t="str"/>
      <x:c r="H34" s="97" t="str"/>
      <x:c r="I34" s="97" t="str"/>
      <x:c r="J34" s="97" t="str"/>
      <x:c r="K34" s="97" t="str"/>
      <x:c r="L34" s="97" t="str"/>
      <x:c r="M34" s="97" t="str"/>
      <x:c r="N34" s="97" t="str"/>
    </x:row>
    <x:row r="35" ht="29" customHeight="1">
      <x:c r="A35" s="8" t="str">
        <x:v>PART-LEVEL SCENARIO CALCULATIONS</x:v>
      </x:c>
      <x:c r="B35" s="8" t="str">
        <x:v>PART-LEVEL SCENARIO CALCULATIONS</x:v>
      </x:c>
      <x:c r="C35" s="8" t="str">
        <x:v>PART-LEVEL SCENARIO CALCULATIONS</x:v>
      </x:c>
      <x:c r="D35" s="8" t="str">
        <x:v>PART-LEVEL SCENARIO CALCULATIONS</x:v>
      </x:c>
      <x:c r="E35" s="8" t="str">
        <x:v>PART-LEVEL SCENARIO CALCULATIONS</x:v>
      </x:c>
      <x:c r="F35" s="8" t="str">
        <x:v>PART-LEVEL SCENARIO CALCULATIONS</x:v>
      </x:c>
      <x:c r="G35" s="8" t="str">
        <x:v>PART-LEVEL SCENARIO CALCULATIONS</x:v>
      </x:c>
      <x:c r="H35" s="8" t="str">
        <x:v>PART-LEVEL SCENARIO CALCULATIONS</x:v>
      </x:c>
      <x:c r="I35" s="8" t="str">
        <x:v>PART-LEVEL SCENARIO CALCULATIONS</x:v>
      </x:c>
      <x:c r="J35" s="8" t="str">
        <x:v>PART-LEVEL SCENARIO CALCULATIONS</x:v>
      </x:c>
      <x:c r="K35" s="8" t="str">
        <x:v>PART-LEVEL SCENARIO CALCULATIONS</x:v>
      </x:c>
      <x:c r="L35" s="8" t="str">
        <x:v>PART-LEVEL SCENARIO CALCULATIONS</x:v>
      </x:c>
      <x:c r="M35" s="8" t="str">
        <x:v>PART-LEVEL SCENARIO CALCULATIONS</x:v>
      </x:c>
      <x:c r="N35" s="8" t="str">
        <x:v>PART-LEVEL SCENARIO CALCULATIONS</x:v>
      </x:c>
    </x:row>
    <x:row r="36" ht="23" customHeight="1">
      <x:c r="A36" s="89" t="str">
        <x:v>Rounded to whole units. Reorder = demand × (lead time + safety days). Target adds extra coverage days.</x:v>
      </x:c>
      <x:c r="B36" s="89" t="str">
        <x:v>Rounded to whole units. Reorder = demand × (lead time + safety days). Target adds extra coverage days.</x:v>
      </x:c>
      <x:c r="C36" s="89" t="str">
        <x:v>Rounded to whole units. Reorder = demand × (lead time + safety days). Target adds extra coverage days.</x:v>
      </x:c>
      <x:c r="D36" s="89" t="str">
        <x:v>Rounded to whole units. Reorder = demand × (lead time + safety days). Target adds extra coverage days.</x:v>
      </x:c>
      <x:c r="E36" s="89" t="str">
        <x:v>Rounded to whole units. Reorder = demand × (lead time + safety days). Target adds extra coverage days.</x:v>
      </x:c>
      <x:c r="F36" s="89" t="str">
        <x:v>Rounded to whole units. Reorder = demand × (lead time + safety days). Target adds extra coverage days.</x:v>
      </x:c>
      <x:c r="G36" s="89" t="str">
        <x:v>Rounded to whole units. Reorder = demand × (lead time + safety days). Target adds extra coverage days.</x:v>
      </x:c>
      <x:c r="H36" s="89" t="str">
        <x:v>Rounded to whole units. Reorder = demand × (lead time + safety days). Target adds extra coverage days.</x:v>
      </x:c>
      <x:c r="I36" s="89" t="str">
        <x:v>Rounded to whole units. Reorder = demand × (lead time + safety days). Target adds extra coverage days.</x:v>
      </x:c>
      <x:c r="J36" s="89" t="str">
        <x:v>Rounded to whole units. Reorder = demand × (lead time + safety days). Target adds extra coverage days.</x:v>
      </x:c>
      <x:c r="K36" s="89" t="str">
        <x:v>Rounded to whole units. Reorder = demand × (lead time + safety days). Target adds extra coverage days.</x:v>
      </x:c>
      <x:c r="L36" s="89" t="str">
        <x:v>Rounded to whole units. Reorder = demand × (lead time + safety days). Target adds extra coverage days.</x:v>
      </x:c>
      <x:c r="M36" s="89" t="str">
        <x:v>Rounded to whole units. Reorder = demand × (lead time + safety days). Target adds extra coverage days.</x:v>
      </x:c>
      <x:c r="N36" s="89" t="str">
        <x:v>Rounded to whole units. Reorder = demand × (lead time + safety days). Target adds extra coverage days.</x:v>
      </x:c>
    </x:row>
    <x:row r="37" ht="48" customHeight="1">
      <x:c r="A37" s="53" t="str">
        <x:v>Part ID</x:v>
      </x:c>
      <x:c r="B37" s="54" t="str">
        <x:v>Description</x:v>
      </x:c>
      <x:c r="C37" s="54" t="str">
        <x:v>Base use / day</x:v>
      </x:c>
      <x:c r="D37" s="54" t="str">
        <x:v>Scenario use / day</x:v>
      </x:c>
      <x:c r="E37" s="54" t="str">
        <x:v>Base lead days</x:v>
      </x:c>
      <x:c r="F37" s="54" t="str">
        <x:v>Scenario lead days</x:v>
      </x:c>
      <x:c r="G37" s="54" t="str">
        <x:v>Safety days</x:v>
      </x:c>
      <x:c r="H37" s="54" t="str">
        <x:v>Scenario reorder</x:v>
      </x:c>
      <x:c r="I37" s="54" t="str">
        <x:v>Scenario target</x:v>
      </x:c>
      <x:c r="J37" s="54" t="str">
        <x:v>Stock position</x:v>
      </x:c>
      <x:c r="K37" s="54" t="str">
        <x:v>Planned buy qty</x:v>
      </x:c>
      <x:c r="L37" s="54" t="str">
        <x:v>Scenario unit cost</x:v>
      </x:c>
      <x:c r="M37" s="54" t="str">
        <x:v>Planned buy USD</x:v>
      </x:c>
      <x:c r="N37" s="56" t="str">
        <x:v>Input status</x:v>
      </x:c>
    </x:row>
    <x:row r="38" ht="28" customHeight="1">
      <x:c r="A38" s="2" t="str">
        <x:f>IF('Parts'!A7="","",'Parts'!A7)</x:f>
        <x:v>EX-001</x:v>
      </x:c>
      <x:c r="B38" s="95" t="str">
        <x:f>IF(A38="","",'Parts'!B7)</x:f>
        <x:v>Bearing 6205</x:v>
      </x:c>
      <x:c r="C38" s="94" t="n">
        <x:f>IF(A38="","",IF(ISNUMBER('Parts'!U7),'Parts'!U7,"CHECK"))</x:f>
        <x:v>0.2</x:v>
      </x:c>
      <x:c r="D38" s="94" t="n">
        <x:f>IF(N38="OK",C38*$E$8,"")</x:f>
        <x:v>0.2</x:v>
      </x:c>
      <x:c r="E38" s="94" t="n">
        <x:f>IF(A38="","",IF(ISNUMBER('Parts'!G7),'Parts'!G7,"CHECK"))</x:f>
        <x:v>14</x:v>
      </x:c>
      <x:c r="F38" s="94" t="n">
        <x:f>IF(N38="OK",E38*$E$13,"")</x:f>
        <x:v>14</x:v>
      </x:c>
      <x:c r="G38" s="94" t="n">
        <x:f>IF(N38="OK",$E$18,"")</x:f>
        <x:v>7</x:v>
      </x:c>
      <x:c r="H38" s="6" t="n">
        <x:f>IF(N38="OK",ROUNDUP(D38*(F38+G38),0),"")</x:f>
        <x:v>5</x:v>
      </x:c>
      <x:c r="I38" s="6" t="n">
        <x:f>IF(N38="OK",ROUNDUP(D38*(F38+G38+$E$23),0),"")</x:f>
        <x:v>7</x:v>
      </x:c>
      <x:c r="J38" s="6" t="n">
        <x:f>IF(A38="","",'Parts'!Q7)</x:f>
        <x:v>6</x:v>
      </x:c>
      <x:c r="K38" s="6" t="n">
        <x:f>IF(N38="OK",IF(J38&lt;=H38,MAX(0,I38-J38),0),"")</x:f>
        <x:v>0</x:v>
      </x:c>
      <x:c r="L38" s="5" t="n">
        <x:f>IF(N38="OK",'Parts'!H7*(1+$E$28),"")</x:f>
        <x:v>18.5</x:v>
      </x:c>
      <x:c r="M38" s="5" t="n">
        <x:f>IF(N38="OK",K38*L38,"")</x:f>
        <x:v>0</x:v>
      </x:c>
      <x:c r="N38" s="2" t="str">
        <x:f>IF(A38="","",IF(AND(OR('Parts'!T7="OK",'Parts'!T7="REORDER"),ISNUMBER(C38),C38&gt;=0,ISNUMBER(E38),E38&gt;=0,ISNUMBER($E$8),$E$8&gt;=0,ISNUMBER($E$13),$E$13&gt;=0,ISNUMBER($E$18),$E$18&gt;=0,ISNUMBER($E$23),$E$23&gt;=0,ISNUMBER($E$28),$E$28&gt;=-1),"OK","CHECK"))</x:f>
        <x:v>OK</x:v>
      </x:c>
    </x:row>
    <x:row r="39" ht="28" customHeight="1">
      <x:c r="A39" s="2" t="str">
        <x:f>IF('Parts'!A8="","",'Parts'!A8)</x:f>
        <x:v>EX-002</x:v>
      </x:c>
      <x:c r="B39" s="95" t="str">
        <x:f>IF(A39="","",'Parts'!B8)</x:f>
        <x:v>V-belt A42</x:v>
      </x:c>
      <x:c r="C39" s="94" t="n">
        <x:f>IF(A39="","",IF(ISNUMBER('Parts'!U8),'Parts'!U8,"CHECK"))</x:f>
        <x:v>0.1</x:v>
      </x:c>
      <x:c r="D39" s="94" t="n">
        <x:f>IF(N39="OK",C39*$E$8,"")</x:f>
        <x:v>0.1</x:v>
      </x:c>
      <x:c r="E39" s="94" t="n">
        <x:f>IF(A39="","",IF(ISNUMBER('Parts'!G8),'Parts'!G8,"CHECK"))</x:f>
        <x:v>7</x:v>
      </x:c>
      <x:c r="F39" s="94" t="n">
        <x:f>IF(N39="OK",E39*$E$13,"")</x:f>
        <x:v>7</x:v>
      </x:c>
      <x:c r="G39" s="94" t="n">
        <x:f>IF(N39="OK",$E$18,"")</x:f>
        <x:v>7</x:v>
      </x:c>
      <x:c r="H39" s="6" t="n">
        <x:f>IF(N39="OK",ROUNDUP(D39*(F39+G39),0),"")</x:f>
        <x:v>2</x:v>
      </x:c>
      <x:c r="I39" s="6" t="n">
        <x:f>IF(N39="OK",ROUNDUP(D39*(F39+G39+$E$23),0),"")</x:f>
        <x:v>3</x:v>
      </x:c>
      <x:c r="J39" s="6" t="n">
        <x:f>IF(A39="","",'Parts'!Q8)</x:f>
        <x:v>4</x:v>
      </x:c>
      <x:c r="K39" s="6" t="n">
        <x:f>IF(N39="OK",IF(J39&lt;=H39,MAX(0,I39-J39),0),"")</x:f>
        <x:v>0</x:v>
      </x:c>
      <x:c r="L39" s="5" t="n">
        <x:f>IF(N39="OK",'Parts'!H8*(1+$E$28),"")</x:f>
        <x:v>12</x:v>
      </x:c>
      <x:c r="M39" s="5" t="n">
        <x:f>IF(N39="OK",K39*L39,"")</x:f>
        <x:v>0</x:v>
      </x:c>
      <x:c r="N39" s="2" t="str">
        <x:f>IF(A39="","",IF(AND(OR('Parts'!T8="OK",'Parts'!T8="REORDER"),ISNUMBER(C39),C39&gt;=0,ISNUMBER(E39),E39&gt;=0,ISNUMBER($E$8),$E$8&gt;=0,ISNUMBER($E$13),$E$13&gt;=0,ISNUMBER($E$18),$E$18&gt;=0,ISNUMBER($E$23),$E$23&gt;=0,ISNUMBER($E$28),$E$28&gt;=-1),"OK","CHECK"))</x:f>
        <x:v>OK</x:v>
      </x:c>
    </x:row>
    <x:row r="40" ht="28" customHeight="1">
      <x:c r="A40" s="2" t="str">
        <x:f>IF('Parts'!A9="","",'Parts'!A9)</x:f>
        <x:v>EX-003</x:v>
      </x:c>
      <x:c r="B40" s="95" t="str">
        <x:f>IF(A40="","",'Parts'!B9)</x:f>
        <x:v>Proximity sensor</x:v>
      </x:c>
      <x:c r="C40" s="94" t="n">
        <x:f>IF(A40="","",IF(ISNUMBER('Parts'!U9),'Parts'!U9,"CHECK"))</x:f>
        <x:v>0.05</x:v>
      </x:c>
      <x:c r="D40" s="94" t="n">
        <x:f>IF(N40="OK",C40*$E$8,"")</x:f>
        <x:v>0.05</x:v>
      </x:c>
      <x:c r="E40" s="94" t="n">
        <x:f>IF(A40="","",IF(ISNUMBER('Parts'!G9),'Parts'!G9,"CHECK"))</x:f>
        <x:v>21</x:v>
      </x:c>
      <x:c r="F40" s="94" t="n">
        <x:f>IF(N40="OK",E40*$E$13,"")</x:f>
        <x:v>21</x:v>
      </x:c>
      <x:c r="G40" s="94" t="n">
        <x:f>IF(N40="OK",$E$18,"")</x:f>
        <x:v>7</x:v>
      </x:c>
      <x:c r="H40" s="6" t="n">
        <x:f>IF(N40="OK",ROUNDUP(D40*(F40+G40),0),"")</x:f>
        <x:v>2</x:v>
      </x:c>
      <x:c r="I40" s="6" t="n">
        <x:f>IF(N40="OK",ROUNDUP(D40*(F40+G40+$E$23),0),"")</x:f>
        <x:v>3</x:v>
      </x:c>
      <x:c r="J40" s="6" t="n">
        <x:f>IF(A40="","",'Parts'!Q9)</x:f>
        <x:v>1</x:v>
      </x:c>
      <x:c r="K40" s="6" t="n">
        <x:f>IF(N40="OK",IF(J40&lt;=H40,MAX(0,I40-J40),0),"")</x:f>
        <x:v>2</x:v>
      </x:c>
      <x:c r="L40" s="5" t="n">
        <x:f>IF(N40="OK",'Parts'!H9*(1+$E$28),"")</x:f>
        <x:v>85</x:v>
      </x:c>
      <x:c r="M40" s="5" t="n">
        <x:f>IF(N40="OK",K40*L40,"")</x:f>
        <x:v>170</x:v>
      </x:c>
      <x:c r="N40" s="2" t="str">
        <x:f>IF(A40="","",IF(AND(OR('Parts'!T9="OK",'Parts'!T9="REORDER"),ISNUMBER(C40),C40&gt;=0,ISNUMBER(E40),E40&gt;=0,ISNUMBER($E$8),$E$8&gt;=0,ISNUMBER($E$13),$E$13&gt;=0,ISNUMBER($E$18),$E$18&gt;=0,ISNUMBER($E$23),$E$23&gt;=0,ISNUMBER($E$28),$E$28&gt;=-1),"OK","CHECK"))</x:f>
        <x:v>OK</x:v>
      </x:c>
    </x:row>
    <x:row r="41" ht="28" customHeight="1">
      <x:c r="A41" s="2" t="str">
        <x:f>IF('Parts'!A10="","",'Parts'!A10)</x:f>
        <x:v>EX-004</x:v>
      </x:c>
      <x:c r="B41" s="95" t="str">
        <x:f>IF(A41="","",'Parts'!B10)</x:f>
        <x:v>Filter element</x:v>
      </x:c>
      <x:c r="C41" s="94" t="n">
        <x:f>IF(A41="","",IF(ISNUMBER('Parts'!U10),'Parts'!U10,"CHECK"))</x:f>
        <x:v>0.15</x:v>
      </x:c>
      <x:c r="D41" s="94" t="n">
        <x:f>IF(N41="OK",C41*$E$8,"")</x:f>
        <x:v>0.15</x:v>
      </x:c>
      <x:c r="E41" s="94" t="n">
        <x:f>IF(A41="","",IF(ISNUMBER('Parts'!G10),'Parts'!G10,"CHECK"))</x:f>
        <x:v>10</x:v>
      </x:c>
      <x:c r="F41" s="94" t="n">
        <x:f>IF(N41="OK",E41*$E$13,"")</x:f>
        <x:v>10</x:v>
      </x:c>
      <x:c r="G41" s="94" t="n">
        <x:f>IF(N41="OK",$E$18,"")</x:f>
        <x:v>7</x:v>
      </x:c>
      <x:c r="H41" s="6" t="n">
        <x:f>IF(N41="OK",ROUNDUP(D41*(F41+G41),0),"")</x:f>
        <x:v>3</x:v>
      </x:c>
      <x:c r="I41" s="6" t="n">
        <x:f>IF(N41="OK",ROUNDUP(D41*(F41+G41+$E$23),0),"")</x:f>
        <x:v>5</x:v>
      </x:c>
      <x:c r="J41" s="6" t="n">
        <x:f>IF(A41="","",'Parts'!Q10)</x:f>
        <x:v>7</x:v>
      </x:c>
      <x:c r="K41" s="6" t="n">
        <x:f>IF(N41="OK",IF(J41&lt;=H41,MAX(0,I41-J41),0),"")</x:f>
        <x:v>0</x:v>
      </x:c>
      <x:c r="L41" s="5" t="n">
        <x:f>IF(N41="OK",'Parts'!H10*(1+$E$28),"")</x:f>
        <x:v>24</x:v>
      </x:c>
      <x:c r="M41" s="5" t="n">
        <x:f>IF(N41="OK",K41*L41,"")</x:f>
        <x:v>0</x:v>
      </x:c>
      <x:c r="N41" s="2" t="str">
        <x:f>IF(A41="","",IF(AND(OR('Parts'!T10="OK",'Parts'!T10="REORDER"),ISNUMBER(C41),C41&gt;=0,ISNUMBER(E41),E41&gt;=0,ISNUMBER($E$8),$E$8&gt;=0,ISNUMBER($E$13),$E$13&gt;=0,ISNUMBER($E$18),$E$18&gt;=0,ISNUMBER($E$23),$E$23&gt;=0,ISNUMBER($E$28),$E$28&gt;=-1),"OK","CHECK"))</x:f>
        <x:v>OK</x:v>
      </x:c>
    </x:row>
    <x:row r="42" ht="28" customHeight="1">
      <x:c r="A42" s="2" t="str">
        <x:f>IF('Parts'!A11="","",'Parts'!A11)</x:f>
        <x:v>EX-005</x:v>
      </x:c>
      <x:c r="B42" s="95" t="str">
        <x:f>IF(A42="","",'Parts'!B11)</x:f>
        <x:v>Fuse 10A</x:v>
      </x:c>
      <x:c r="C42" s="94" t="n">
        <x:f>IF(A42="","",IF(ISNUMBER('Parts'!U11),'Parts'!U11,"CHECK"))</x:f>
        <x:v>0.5</x:v>
      </x:c>
      <x:c r="D42" s="94" t="n">
        <x:f>IF(N42="OK",C42*$E$8,"")</x:f>
        <x:v>0.5</x:v>
      </x:c>
      <x:c r="E42" s="94" t="n">
        <x:f>IF(A42="","",IF(ISNUMBER('Parts'!G11),'Parts'!G11,"CHECK"))</x:f>
        <x:v>5</x:v>
      </x:c>
      <x:c r="F42" s="94" t="n">
        <x:f>IF(N42="OK",E42*$E$13,"")</x:f>
        <x:v>5</x:v>
      </x:c>
      <x:c r="G42" s="94" t="n">
        <x:f>IF(N42="OK",$E$18,"")</x:f>
        <x:v>7</x:v>
      </x:c>
      <x:c r="H42" s="6" t="n">
        <x:f>IF(N42="OK",ROUNDUP(D42*(F42+G42),0),"")</x:f>
        <x:v>6</x:v>
      </x:c>
      <x:c r="I42" s="6" t="n">
        <x:f>IF(N42="OK",ROUNDUP(D42*(F42+G42+$E$23),0),"")</x:f>
        <x:v>13</x:v>
      </x:c>
      <x:c r="J42" s="6" t="n">
        <x:f>IF(A42="","",'Parts'!Q11)</x:f>
        <x:v>20</x:v>
      </x:c>
      <x:c r="K42" s="6" t="n">
        <x:f>IF(N42="OK",IF(J42&lt;=H42,MAX(0,I42-J42),0),"")</x:f>
        <x:v>0</x:v>
      </x:c>
      <x:c r="L42" s="5" t="n">
        <x:f>IF(N42="OK",'Parts'!H11*(1+$E$28),"")</x:f>
        <x:v>4.5</x:v>
      </x:c>
      <x:c r="M42" s="5" t="n">
        <x:f>IF(N42="OK",K42*L42,"")</x:f>
        <x:v>0</x:v>
      </x:c>
      <x:c r="N42" s="2" t="str">
        <x:f>IF(A42="","",IF(AND(OR('Parts'!T11="OK",'Parts'!T11="REORDER"),ISNUMBER(C42),C42&gt;=0,ISNUMBER(E42),E42&gt;=0,ISNUMBER($E$8),$E$8&gt;=0,ISNUMBER($E$13),$E$13&gt;=0,ISNUMBER($E$18),$E$18&gt;=0,ISNUMBER($E$23),$E$23&gt;=0,ISNUMBER($E$28),$E$28&gt;=-1),"OK","CHECK"))</x:f>
        <x:v>OK</x:v>
      </x:c>
    </x:row>
    <x:row r="43" ht="28" customHeight="1">
      <x:c r="A43" s="2" t="str">
        <x:f>IF('Parts'!A12="","",'Parts'!A12)</x:f>
      </x:c>
      <x:c r="B43" s="95" t="str">
        <x:f>IF(A43="","",'Parts'!B12)</x:f>
      </x:c>
      <x:c r="C43" s="94" t="str">
        <x:f>IF(A43="","",IF(ISNUMBER('Parts'!U12),'Parts'!U12,"CHECK"))</x:f>
      </x:c>
      <x:c r="D43" s="94" t="str">
        <x:f>IF(N43="OK",C43*$E$8,"")</x:f>
      </x:c>
      <x:c r="E43" s="94" t="str">
        <x:f>IF(A43="","",IF(ISNUMBER('Parts'!G12),'Parts'!G12,"CHECK"))</x:f>
      </x:c>
      <x:c r="F43" s="94" t="str">
        <x:f>IF(N43="OK",E43*$E$13,"")</x:f>
      </x:c>
      <x:c r="G43" s="94" t="str">
        <x:f>IF(N43="OK",$E$18,"")</x:f>
      </x:c>
      <x:c r="H43" s="6" t="str">
        <x:f>IF(N43="OK",ROUNDUP(D43*(F43+G43),0),"")</x:f>
      </x:c>
      <x:c r="I43" s="6" t="str">
        <x:f>IF(N43="OK",ROUNDUP(D43*(F43+G43+$E$23),0),"")</x:f>
      </x:c>
      <x:c r="J43" s="6" t="str">
        <x:f>IF(A43="","",'Parts'!Q12)</x:f>
      </x:c>
      <x:c r="K43" s="6" t="str">
        <x:f>IF(N43="OK",IF(J43&lt;=H43,MAX(0,I43-J43),0),"")</x:f>
      </x:c>
      <x:c r="L43" s="5" t="str">
        <x:f>IF(N43="OK",'Parts'!H12*(1+$E$28),"")</x:f>
      </x:c>
      <x:c r="M43" s="5" t="str">
        <x:f>IF(N43="OK",K43*L43,"")</x:f>
      </x:c>
      <x:c r="N43" s="2" t="str">
        <x:f>IF(A43="","",IF(AND(OR('Parts'!T12="OK",'Parts'!T12="REORDER"),ISNUMBER(C43),C43&gt;=0,ISNUMBER(E43),E43&gt;=0,ISNUMBER($E$8),$E$8&gt;=0,ISNUMBER($E$13),$E$13&gt;=0,ISNUMBER($E$18),$E$18&gt;=0,ISNUMBER($E$23),$E$23&gt;=0,ISNUMBER($E$28),$E$28&gt;=-1),"OK","CHECK"))</x:f>
      </x:c>
    </x:row>
    <x:row r="44" ht="28" customHeight="1">
      <x:c r="A44" s="2" t="str">
        <x:f>IF('Parts'!A13="","",'Parts'!A13)</x:f>
      </x:c>
      <x:c r="B44" s="95" t="str">
        <x:f>IF(A44="","",'Parts'!B13)</x:f>
      </x:c>
      <x:c r="C44" s="94" t="str">
        <x:f>IF(A44="","",IF(ISNUMBER('Parts'!U13),'Parts'!U13,"CHECK"))</x:f>
      </x:c>
      <x:c r="D44" s="94" t="str">
        <x:f>IF(N44="OK",C44*$E$8,"")</x:f>
      </x:c>
      <x:c r="E44" s="94" t="str">
        <x:f>IF(A44="","",IF(ISNUMBER('Parts'!G13),'Parts'!G13,"CHECK"))</x:f>
      </x:c>
      <x:c r="F44" s="94" t="str">
        <x:f>IF(N44="OK",E44*$E$13,"")</x:f>
      </x:c>
      <x:c r="G44" s="94" t="str">
        <x:f>IF(N44="OK",$E$18,"")</x:f>
      </x:c>
      <x:c r="H44" s="6" t="str">
        <x:f>IF(N44="OK",ROUNDUP(D44*(F44+G44),0),"")</x:f>
      </x:c>
      <x:c r="I44" s="6" t="str">
        <x:f>IF(N44="OK",ROUNDUP(D44*(F44+G44+$E$23),0),"")</x:f>
      </x:c>
      <x:c r="J44" s="6" t="str">
        <x:f>IF(A44="","",'Parts'!Q13)</x:f>
      </x:c>
      <x:c r="K44" s="6" t="str">
        <x:f>IF(N44="OK",IF(J44&lt;=H44,MAX(0,I44-J44),0),"")</x:f>
      </x:c>
      <x:c r="L44" s="5" t="str">
        <x:f>IF(N44="OK",'Parts'!H13*(1+$E$28),"")</x:f>
      </x:c>
      <x:c r="M44" s="5" t="str">
        <x:f>IF(N44="OK",K44*L44,"")</x:f>
      </x:c>
      <x:c r="N44" s="2" t="str">
        <x:f>IF(A44="","",IF(AND(OR('Parts'!T13="OK",'Parts'!T13="REORDER"),ISNUMBER(C44),C44&gt;=0,ISNUMBER(E44),E44&gt;=0,ISNUMBER($E$8),$E$8&gt;=0,ISNUMBER($E$13),$E$13&gt;=0,ISNUMBER($E$18),$E$18&gt;=0,ISNUMBER($E$23),$E$23&gt;=0,ISNUMBER($E$28),$E$28&gt;=-1),"OK","CHECK"))</x:f>
      </x:c>
    </x:row>
    <x:row r="45" ht="28" customHeight="1">
      <x:c r="A45" s="2" t="str">
        <x:f>IF('Parts'!A14="","",'Parts'!A14)</x:f>
      </x:c>
      <x:c r="B45" s="95" t="str">
        <x:f>IF(A45="","",'Parts'!B14)</x:f>
      </x:c>
      <x:c r="C45" s="94" t="str">
        <x:f>IF(A45="","",IF(ISNUMBER('Parts'!U14),'Parts'!U14,"CHECK"))</x:f>
      </x:c>
      <x:c r="D45" s="94" t="str">
        <x:f>IF(N45="OK",C45*$E$8,"")</x:f>
      </x:c>
      <x:c r="E45" s="94" t="str">
        <x:f>IF(A45="","",IF(ISNUMBER('Parts'!G14),'Parts'!G14,"CHECK"))</x:f>
      </x:c>
      <x:c r="F45" s="94" t="str">
        <x:f>IF(N45="OK",E45*$E$13,"")</x:f>
      </x:c>
      <x:c r="G45" s="94" t="str">
        <x:f>IF(N45="OK",$E$18,"")</x:f>
      </x:c>
      <x:c r="H45" s="6" t="str">
        <x:f>IF(N45="OK",ROUNDUP(D45*(F45+G45),0),"")</x:f>
      </x:c>
      <x:c r="I45" s="6" t="str">
        <x:f>IF(N45="OK",ROUNDUP(D45*(F45+G45+$E$23),0),"")</x:f>
      </x:c>
      <x:c r="J45" s="6" t="str">
        <x:f>IF(A45="","",'Parts'!Q14)</x:f>
      </x:c>
      <x:c r="K45" s="6" t="str">
        <x:f>IF(N45="OK",IF(J45&lt;=H45,MAX(0,I45-J45),0),"")</x:f>
      </x:c>
      <x:c r="L45" s="5" t="str">
        <x:f>IF(N45="OK",'Parts'!H14*(1+$E$28),"")</x:f>
      </x:c>
      <x:c r="M45" s="5" t="str">
        <x:f>IF(N45="OK",K45*L45,"")</x:f>
      </x:c>
      <x:c r="N45" s="2" t="str">
        <x:f>IF(A45="","",IF(AND(OR('Parts'!T14="OK",'Parts'!T14="REORDER"),ISNUMBER(C45),C45&gt;=0,ISNUMBER(E45),E45&gt;=0,ISNUMBER($E$8),$E$8&gt;=0,ISNUMBER($E$13),$E$13&gt;=0,ISNUMBER($E$18),$E$18&gt;=0,ISNUMBER($E$23),$E$23&gt;=0,ISNUMBER($E$28),$E$28&gt;=-1),"OK","CHECK"))</x:f>
      </x:c>
    </x:row>
    <x:row r="46" ht="28" customHeight="1">
      <x:c r="A46" s="2" t="str">
        <x:f>IF('Parts'!A15="","",'Parts'!A15)</x:f>
      </x:c>
      <x:c r="B46" s="95" t="str">
        <x:f>IF(A46="","",'Parts'!B15)</x:f>
      </x:c>
      <x:c r="C46" s="94" t="str">
        <x:f>IF(A46="","",IF(ISNUMBER('Parts'!U15),'Parts'!U15,"CHECK"))</x:f>
      </x:c>
      <x:c r="D46" s="94" t="str">
        <x:f>IF(N46="OK",C46*$E$8,"")</x:f>
      </x:c>
      <x:c r="E46" s="94" t="str">
        <x:f>IF(A46="","",IF(ISNUMBER('Parts'!G15),'Parts'!G15,"CHECK"))</x:f>
      </x:c>
      <x:c r="F46" s="94" t="str">
        <x:f>IF(N46="OK",E46*$E$13,"")</x:f>
      </x:c>
      <x:c r="G46" s="94" t="str">
        <x:f>IF(N46="OK",$E$18,"")</x:f>
      </x:c>
      <x:c r="H46" s="6" t="str">
        <x:f>IF(N46="OK",ROUNDUP(D46*(F46+G46),0),"")</x:f>
      </x:c>
      <x:c r="I46" s="6" t="str">
        <x:f>IF(N46="OK",ROUNDUP(D46*(F46+G46+$E$23),0),"")</x:f>
      </x:c>
      <x:c r="J46" s="6" t="str">
        <x:f>IF(A46="","",'Parts'!Q15)</x:f>
      </x:c>
      <x:c r="K46" s="6" t="str">
        <x:f>IF(N46="OK",IF(J46&lt;=H46,MAX(0,I46-J46),0),"")</x:f>
      </x:c>
      <x:c r="L46" s="5" t="str">
        <x:f>IF(N46="OK",'Parts'!H15*(1+$E$28),"")</x:f>
      </x:c>
      <x:c r="M46" s="5" t="str">
        <x:f>IF(N46="OK",K46*L46,"")</x:f>
      </x:c>
      <x:c r="N46" s="2" t="str">
        <x:f>IF(A46="","",IF(AND(OR('Parts'!T15="OK",'Parts'!T15="REORDER"),ISNUMBER(C46),C46&gt;=0,ISNUMBER(E46),E46&gt;=0,ISNUMBER($E$8),$E$8&gt;=0,ISNUMBER($E$13),$E$13&gt;=0,ISNUMBER($E$18),$E$18&gt;=0,ISNUMBER($E$23),$E$23&gt;=0,ISNUMBER($E$28),$E$28&gt;=-1),"OK","CHECK"))</x:f>
      </x:c>
    </x:row>
    <x:row r="47" ht="28" customHeight="1">
      <x:c r="A47" s="2" t="str">
        <x:f>IF('Parts'!A16="","",'Parts'!A16)</x:f>
      </x:c>
      <x:c r="B47" s="95" t="str">
        <x:f>IF(A47="","",'Parts'!B16)</x:f>
      </x:c>
      <x:c r="C47" s="94" t="str">
        <x:f>IF(A47="","",IF(ISNUMBER('Parts'!U16),'Parts'!U16,"CHECK"))</x:f>
      </x:c>
      <x:c r="D47" s="94" t="str">
        <x:f>IF(N47="OK",C47*$E$8,"")</x:f>
      </x:c>
      <x:c r="E47" s="94" t="str">
        <x:f>IF(A47="","",IF(ISNUMBER('Parts'!G16),'Parts'!G16,"CHECK"))</x:f>
      </x:c>
      <x:c r="F47" s="94" t="str">
        <x:f>IF(N47="OK",E47*$E$13,"")</x:f>
      </x:c>
      <x:c r="G47" s="94" t="str">
        <x:f>IF(N47="OK",$E$18,"")</x:f>
      </x:c>
      <x:c r="H47" s="6" t="str">
        <x:f>IF(N47="OK",ROUNDUP(D47*(F47+G47),0),"")</x:f>
      </x:c>
      <x:c r="I47" s="6" t="str">
        <x:f>IF(N47="OK",ROUNDUP(D47*(F47+G47+$E$23),0),"")</x:f>
      </x:c>
      <x:c r="J47" s="6" t="str">
        <x:f>IF(A47="","",'Parts'!Q16)</x:f>
      </x:c>
      <x:c r="K47" s="6" t="str">
        <x:f>IF(N47="OK",IF(J47&lt;=H47,MAX(0,I47-J47),0),"")</x:f>
      </x:c>
      <x:c r="L47" s="5" t="str">
        <x:f>IF(N47="OK",'Parts'!H16*(1+$E$28),"")</x:f>
      </x:c>
      <x:c r="M47" s="5" t="str">
        <x:f>IF(N47="OK",K47*L47,"")</x:f>
      </x:c>
      <x:c r="N47" s="2" t="str">
        <x:f>IF(A47="","",IF(AND(OR('Parts'!T16="OK",'Parts'!T16="REORDER"),ISNUMBER(C47),C47&gt;=0,ISNUMBER(E47),E47&gt;=0,ISNUMBER($E$8),$E$8&gt;=0,ISNUMBER($E$13),$E$13&gt;=0,ISNUMBER($E$18),$E$18&gt;=0,ISNUMBER($E$23),$E$23&gt;=0,ISNUMBER($E$28),$E$28&gt;=-1),"OK","CHECK"))</x:f>
      </x:c>
    </x:row>
  </x:sheetData>
  <x:sheetProtection password="D73D" sheet="1" objects="1" scenarios="1" formatCells="1" formatColumns="1" formatRows="1" insertColumns="1" insertRows="1" deleteColumns="1" deleteRows="1" sort="1" autoFilter="0" selectLockedCells="0" selectUnlockedCells="0"/>
  <x:mergeCells>
    <x:mergeCell ref="C2:N2"/>
    <x:mergeCell ref="C3:N3"/>
    <x:mergeCell ref="A5:N5"/>
    <x:mergeCell ref="E6:H6"/>
    <x:mergeCell ref="A8:D8"/>
    <x:mergeCell ref="B9:D9"/>
    <x:mergeCell ref="B10:D10"/>
    <x:mergeCell ref="B11:D11"/>
    <x:mergeCell ref="A13:D13"/>
    <x:mergeCell ref="B14:D14"/>
    <x:mergeCell ref="B15:D15"/>
    <x:mergeCell ref="B16:D16"/>
    <x:mergeCell ref="A18:D18"/>
    <x:mergeCell ref="B19:D19"/>
    <x:mergeCell ref="B20:D20"/>
    <x:mergeCell ref="B21:D21"/>
    <x:mergeCell ref="A23:D23"/>
    <x:mergeCell ref="B24:D24"/>
    <x:mergeCell ref="B25:D25"/>
    <x:mergeCell ref="B26:D26"/>
    <x:mergeCell ref="A28:D28"/>
    <x:mergeCell ref="B29:D29"/>
    <x:mergeCell ref="B30:D30"/>
    <x:mergeCell ref="B31:D31"/>
    <x:mergeCell ref="G7:N7"/>
    <x:mergeCell ref="K8:N9"/>
    <x:mergeCell ref="G10:N10"/>
    <x:mergeCell ref="K11:N12"/>
    <x:mergeCell ref="G13:N13"/>
    <x:mergeCell ref="K14:N15"/>
    <x:mergeCell ref="G16:N16"/>
    <x:mergeCell ref="K17:N18"/>
    <x:mergeCell ref="G19:N19"/>
    <x:mergeCell ref="K20:N21"/>
    <x:mergeCell ref="G22:N22"/>
    <x:mergeCell ref="K23:N24"/>
    <x:mergeCell ref="G26:N28"/>
    <x:mergeCell ref="G30:N32"/>
    <x:mergeCell ref="A35:N35"/>
    <x:mergeCell ref="A36:N36"/>
    <x:mergeCell ref="A34:N34"/>
  </x:mergeCells>
  <x:conditionalFormatting sqref="K17:N18">
    <x:cfRule type="cellIs" dxfId="4" priority="1" operator="lessThan">
      <x:formula>0</x:formula>
    </x:cfRule>
  </x:conditionalFormatting>
  <x:conditionalFormatting sqref="N38:N47">
    <x:cfRule type="expression" dxfId="9" priority="2">
      <x:formula>N38="CHECK"</x:formula>
    </x:cfRule>
  </x:conditionalFormatting>
  <x:conditionalFormatting sqref="K8:N9">
    <x:cfRule type="expression" dxfId="10" priority="3">
      <x:formula>K8="CHECK inputs"</x:formula>
    </x:cfRule>
  </x:conditionalFormatting>
  <x:dataValidations count="7">
    <x:dataValidation type="list" sqref="C6">
      <x:formula1>"1,2,3"</x:formula1>
    </x:dataValidation>
    <x:dataValidation type="decimal" operator="greaterThanOrEqual" sqref="E9:E11">
      <x:formula1>0</x:formula1>
    </x:dataValidation>
    <x:dataValidation type="decimal" operator="greaterThanOrEqual" sqref="E14:E16">
      <x:formula1>0</x:formula1>
    </x:dataValidation>
    <x:dataValidation type="decimal" operator="greaterThanOrEqual" sqref="E19:E21">
      <x:formula1>0</x:formula1>
    </x:dataValidation>
    <x:dataValidation type="decimal" operator="greaterThanOrEqual" sqref="E24:E26">
      <x:formula1>0</x:formula1>
    </x:dataValidation>
    <x:dataValidation type="decimal" operator="greaterThanOrEqual" sqref="E29:E31">
      <x:formula1>-1</x:formula1>
    </x:dataValidation>
    <x:dataValidation type="decimal" operator="greaterThanOrEqual" sqref="K14">
      <x:formula1>0</x:formula1>
    </x:dataValidation>
  </x:dataValidations>
  <x:hyperlinks>
    <x:hyperlink xmlns:ns1="http://schemas.openxmlformats.org/officeDocument/2006/relationships" ref="A34" ns1:id="rIdMROUpgrade"/>
  </x:hyperlinks>
  <x:pageMargins left="0.7" right="0.7" top="0.75" bottom="0.75" header="0.3" footer="0.3"/>
  <x:headerFooter>
    <x:oddHeader>&amp;C&amp;"Arial,Bold"&amp;18&amp;KB28A43MRO SAMPLE</x:oddHeader>
    <x:oddFooter>&amp;LFree sample: 10 parts / 25 transactions&amp;CUpgrade $29: mroexcellencesystem.com/spare-parts/&amp;R&amp;P of &amp;N</x:oddFooter>
  </x:headerFooter>
  <x:drawing xmlns:r="http://schemas.openxmlformats.org/officeDocument/2006/relationships" r:id="Rb8575f04128b48f6"/>
</x:worksheet>
</file>

<file path=xl/worksheets/sheet3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5" hidden="0" customWidth="1"/>
    <x:col min="2" max="2" width="27" hidden="0" customWidth="1"/>
    <x:col min="3" max="3" width="24" hidden="0" customWidth="1"/>
    <x:col min="4" max="4" width="24" hidden="0" customWidth="1"/>
    <x:col min="5" max="5" width="15" hidden="0" customWidth="1"/>
    <x:col min="6" max="6" width="25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  <x:col min="19" max="19" width="18" hidden="0" customWidth="1"/>
    <x:col min="20" max="20" width="27" hidden="0" customWidth="1"/>
    <x:col min="21" max="21" width="17" hidden="0" customWidth="1"/>
  </x:cols>
  <x:sheetData>
    <x:row r="1" ht="23" customHeight="1">
      <x:c r="A1" s="7"/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41"/>
    </x:row>
    <x:row r="2" ht="31" customHeight="1">
      <x:c r="A2" s="42"/>
      <x:c r="B2" s="7"/>
      <x:c r="C2" s="17" t="str">
        <x:v>Parts and replenishment</x:v>
      </x:c>
      <x:c r="D2" s="17" t="str">
        <x:v>Parts and replenishment</x:v>
      </x:c>
      <x:c r="E2" s="17" t="str">
        <x:v>Parts and replenishment</x:v>
      </x:c>
      <x:c r="F2" s="17" t="str">
        <x:v>Parts and replenishment</x:v>
      </x:c>
      <x:c r="G2" s="17" t="str">
        <x:v>Parts and replenishment</x:v>
      </x:c>
      <x:c r="H2" s="17" t="str">
        <x:v>Parts and replenishment</x:v>
      </x:c>
      <x:c r="I2" s="17" t="str">
        <x:v>Parts and replenishment</x:v>
      </x:c>
      <x:c r="J2" s="17"/>
      <x:c r="K2" s="17"/>
      <x:c r="L2" s="17"/>
      <x:c r="M2" s="17"/>
      <x:c r="N2" s="17"/>
      <x:c r="O2" s="17"/>
      <x:c r="P2" s="17"/>
      <x:c r="Q2" s="17"/>
      <x:c r="R2" s="17"/>
      <x:c r="S2" s="17"/>
      <x:c r="T2" s="17"/>
      <x:c r="U2" s="17"/>
    </x:row>
    <x:row r="3" ht="24" customHeight="1">
      <x:c r="A3" s="43"/>
      <x:c r="B3" s="43"/>
      <x:c r="C3" s="45" t="str">
        <x:v>MRO EXCELLENCE • SAMPLE • 10 PARTS / 25 TRANSACTIONS</x:v>
      </x:c>
      <x:c r="D3" s="45" t="str">
        <x:v>MRO EXCELLENCE SYSTEM   /   STOCK MASTER</x:v>
      </x:c>
      <x:c r="E3" s="45" t="str">
        <x:v>MRO EXCELLENCE SYSTEM   /   STOCK MASTER</x:v>
      </x:c>
      <x:c r="F3" s="45" t="str">
        <x:v>MRO EXCELLENCE SYSTEM   /   STOCK MASTER</x:v>
      </x:c>
      <x:c r="G3" s="45" t="str">
        <x:v>MRO EXCELLENCE SYSTEM   /   STOCK MASTER</x:v>
      </x:c>
      <x:c r="H3" s="45" t="str">
        <x:v>MRO EXCELLENCE SYSTEM   /   STOCK MASTER</x:v>
      </x:c>
      <x:c r="I3" s="18" t="str">
        <x:v>MRO EXCELLENCE SYSTEM   /   STOCK MASTER</x:v>
      </x:c>
      <x:c r="J3" s="18"/>
      <x:c r="K3" s="18"/>
      <x:c r="L3" s="18"/>
      <x:c r="M3" s="18"/>
      <x:c r="N3" s="18"/>
      <x:c r="O3" s="18"/>
      <x:c r="P3" s="18"/>
      <x:c r="Q3" s="18"/>
      <x:c r="R3" s="18"/>
      <x:c r="S3" s="18"/>
      <x:c r="T3" s="18"/>
      <x:c r="U3" s="18"/>
    </x:row>
    <x:row r="4" ht="23" customHeight="1">
      <x:c r="A4" s="19"/>
      <x:c r="B4" s="19"/>
      <x:c r="C4" s="19"/>
      <x:c r="D4" s="19"/>
      <x:c r="E4" s="19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19"/>
      <x:c r="T4" s="19"/>
      <x:c r="U4" s="47"/>
    </x:row>
    <x:row r="5" ht="28" customHeight="1">
      <x:c r="A5" s="97" t="str">
        <x:v>MRO SAMPLE — Upgrade to the expanding full edition • $29</x:v>
      </x:c>
      <x:c r="B5" s="97" t="str"/>
      <x:c r="C5" s="97" t="str"/>
      <x:c r="D5" s="97" t="str"/>
      <x:c r="E5" s="97" t="str"/>
      <x:c r="F5" s="97" t="str"/>
      <x:c r="G5" s="97" t="str"/>
      <x:c r="H5" s="97" t="str"/>
      <x:c r="I5" s="97" t="str"/>
      <x:c r="J5" s="2"/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1"/>
    </x:row>
    <x:row r="6" ht="36" customHeight="1">
      <x:c r="A6" s="53" t="str">
        <x:v>Part ID</x:v>
      </x:c>
      <x:c r="B6" s="54" t="str">
        <x:v>Description</x:v>
      </x:c>
      <x:c r="C6" s="54" t="str">
        <x:v>Equipment / use</x:v>
      </x:c>
      <x:c r="D6" s="54" t="str">
        <x:v>Bin / location</x:v>
      </x:c>
      <x:c r="E6" s="54" t="str">
        <x:v>Criticality</x:v>
      </x:c>
      <x:c r="F6" s="54" t="str">
        <x:v>Supplier</x:v>
      </x:c>
      <x:c r="G6" s="54" t="str">
        <x:v>Lead days</x:v>
      </x:c>
      <x:c r="H6" s="54" t="str">
        <x:v>Unit cost USD</x:v>
      </x:c>
      <x:c r="I6" s="54" t="str">
        <x:v>Opening qty</x:v>
      </x:c>
      <x:c r="J6" s="54" t="str">
        <x:v>Receipts</x:v>
      </x:c>
      <x:c r="K6" s="54" t="str">
        <x:v>Issues</x:v>
      </x:c>
      <x:c r="L6" s="54" t="str">
        <x:v>Adjustments</x:v>
      </x:c>
      <x:c r="M6" s="54" t="str">
        <x:v>On hand</x:v>
      </x:c>
      <x:c r="N6" s="54" t="str">
        <x:v>On order qty</x:v>
      </x:c>
      <x:c r="O6" s="54" t="str">
        <x:v>Reorder point</x:v>
      </x:c>
      <x:c r="P6" s="54" t="str">
        <x:v>Target qty</x:v>
      </x:c>
      <x:c r="Q6" s="54" t="str">
        <x:v>Stock position</x:v>
      </x:c>
      <x:c r="R6" s="54" t="str">
        <x:v>Suggested buy</x:v>
      </x:c>
      <x:c r="S6" s="54" t="str">
        <x:v>Stock value USD</x:v>
      </x:c>
      <x:c r="T6" s="54" t="str">
        <x:v>Status</x:v>
      </x:c>
      <x:c r="U6" s="56" t="str">
        <x:v>Avg. daily usage</x:v>
      </x:c>
    </x:row>
    <x:row r="7" ht="27" customHeight="1">
      <x:c r="A7" s="100" t="str">
        <x:v>EX-001</x:v>
      </x:c>
      <x:c r="B7" s="100" t="str">
        <x:v>Bearing 6205</x:v>
      </x:c>
      <x:c r="C7" s="100" t="str">
        <x:v>Conveyor motor</x:v>
      </x:c>
      <x:c r="D7" s="100" t="str">
        <x:v>A-01</x:v>
      </x:c>
      <x:c r="E7" s="100" t="str">
        <x:v>Critical</x:v>
      </x:c>
      <x:c r="F7" s="100" t="str">
        <x:v>Example Supply</x:v>
      </x:c>
      <x:c r="G7" s="106" t="n">
        <x:v>14</x:v>
      </x:c>
      <x:c r="H7" s="107" t="n">
        <x:v>18.5</x:v>
      </x:c>
      <x:c r="I7" s="108" t="n">
        <x:v>5</x:v>
      </x:c>
      <x:c r="J7" s="68" t="n">
        <x:f>IF(A7="","",SUMIFS('Transactions'!$D$7:$D$31,'Transactions'!$B$7:$B$31,A7,'Transactions'!$C$7:$C$31,"Receipt",'Transactions'!$H$7:$H$31,"OK"))</x:f>
        <x:v>3</x:v>
      </x:c>
      <x:c r="K7" s="68" t="n">
        <x:f>IF(A7="","",SUMIFS('Transactions'!$D$7:$D$31,'Transactions'!$B$7:$B$31,A7,'Transactions'!$C$7:$C$31,"Issue",'Transactions'!$H$7:$H$31,"OK"))</x:f>
        <x:v>2</x:v>
      </x:c>
      <x:c r="L7" s="68" t="n">
        <x:f>IF(A7="","",SUMIFS('Transactions'!$G$7:$G$31,'Transactions'!$B$7:$B$31,A7,'Transactions'!$C$7:$C$31,"Adjustment up",'Transactions'!$H$7:$H$31,"OK")+SUMIFS('Transactions'!$G$7:$G$31,'Transactions'!$B$7:$B$31,A7,'Transactions'!$C$7:$C$31,"Adjustment down",'Transactions'!$H$7:$H$31,"OK"))</x:f>
        <x:v>0</x:v>
      </x:c>
      <x:c r="M7" s="68" t="n">
        <x:f>IF(A7="","",I7+J7-K7+L7)</x:f>
        <x:v>6</x:v>
      </x:c>
      <x:c r="N7" s="108" t="n">
        <x:v>0</x:v>
      </x:c>
      <x:c r="O7" s="108" t="n">
        <x:v>3</x:v>
      </x:c>
      <x:c r="P7" s="108" t="n">
        <x:v>10</x:v>
      </x:c>
      <x:c r="Q7" s="68" t="n">
        <x:f>IF(A7="","",M7+N7)</x:f>
        <x:v>6</x:v>
      </x:c>
      <x:c r="R7" s="68" t="n">
        <x:f>IF(A7="","",IF(T7="REORDER",MAX(0,P7-Q7),0))</x:f>
        <x:v>0</x:v>
      </x:c>
      <x:c r="S7" s="38" t="n">
        <x:f>IF(A7="","",M7*H7)</x:f>
        <x:v>111</x:v>
      </x:c>
      <x:c r="T7" s="23" t="str">
        <x:f>IF(A7="","",IF(COUNTIFS($A$7:$A$16,A7)&gt;1,"CHECK duplicate ID",IF(OR(B7="",E7="",NOT(ISNUMBER(H7)),NOT(ISNUMBER(I7)),NOT(ISNUMBER(N7)),NOT(ISNUMBER(O7)),NOT(ISNUMBER(P7))),"CHECK missing input",IF(OR(H7&lt;0,I7&lt;0,N7&lt;0,O7&lt;0,P7&lt;O7,M7&lt;0),"CHECK quantities",IF(Q7&lt;=O7,"REORDER","OK")))))</x:f>
        <x:v>OK</x:v>
      </x:c>
      <x:c r="U7" s="109" t="n">
        <x:v>0.2</x:v>
      </x:c>
    </x:row>
    <x:row r="8" ht="27" customHeight="1">
      <x:c r="A8" s="100" t="str">
        <x:v>EX-002</x:v>
      </x:c>
      <x:c r="B8" s="100" t="str">
        <x:v>V-belt A42</x:v>
      </x:c>
      <x:c r="C8" s="100" t="str">
        <x:v>Exhaust fan</x:v>
      </x:c>
      <x:c r="D8" s="100" t="str">
        <x:v>A-02</x:v>
      </x:c>
      <x:c r="E8" s="100" t="str">
        <x:v>Standard</x:v>
      </x:c>
      <x:c r="F8" s="100" t="str">
        <x:v>Example Supply</x:v>
      </x:c>
      <x:c r="G8" s="106" t="n">
        <x:v>7</x:v>
      </x:c>
      <x:c r="H8" s="107" t="n">
        <x:v>12</x:v>
      </x:c>
      <x:c r="I8" s="108" t="n">
        <x:v>2</x:v>
      </x:c>
      <x:c r="J8" s="68" t="n">
        <x:f>IF(A8="","",SUMIFS('Transactions'!$D$7:$D$31,'Transactions'!$B$7:$B$31,A8,'Transactions'!$C$7:$C$31,"Receipt",'Transactions'!$H$7:$H$31,"OK"))</x:f>
        <x:v>0</x:v>
      </x:c>
      <x:c r="K8" s="68" t="n">
        <x:f>IF(A8="","",SUMIFS('Transactions'!$D$7:$D$31,'Transactions'!$B$7:$B$31,A8,'Transactions'!$C$7:$C$31,"Issue",'Transactions'!$H$7:$H$31,"OK"))</x:f>
        <x:v>1</x:v>
      </x:c>
      <x:c r="L8" s="68" t="n">
        <x:f>IF(A8="","",SUMIFS('Transactions'!$G$7:$G$31,'Transactions'!$B$7:$B$31,A8,'Transactions'!$C$7:$C$31,"Adjustment up",'Transactions'!$H$7:$H$31,"OK")+SUMIFS('Transactions'!$G$7:$G$31,'Transactions'!$B$7:$B$31,A8,'Transactions'!$C$7:$C$31,"Adjustment down",'Transactions'!$H$7:$H$31,"OK"))</x:f>
        <x:v>0</x:v>
      </x:c>
      <x:c r="M8" s="68" t="n">
        <x:f>IF(A8="","",I8+J8-K8+L8)</x:f>
        <x:v>1</x:v>
      </x:c>
      <x:c r="N8" s="108" t="n">
        <x:v>3</x:v>
      </x:c>
      <x:c r="O8" s="108" t="n">
        <x:v>4</x:v>
      </x:c>
      <x:c r="P8" s="108" t="n">
        <x:v>8</x:v>
      </x:c>
      <x:c r="Q8" s="68" t="n">
        <x:f>IF(A8="","",M8+N8)</x:f>
        <x:v>4</x:v>
      </x:c>
      <x:c r="R8" s="68" t="n">
        <x:f>IF(A8="","",IF(T8="REORDER",MAX(0,P8-Q8),0))</x:f>
        <x:v>4</x:v>
      </x:c>
      <x:c r="S8" s="38" t="n">
        <x:f>IF(A8="","",M8*H8)</x:f>
        <x:v>12</x:v>
      </x:c>
      <x:c r="T8" s="23" t="str">
        <x:f>IF(A8="","",IF(COUNTIFS($A$7:$A$16,A8)&gt;1,"CHECK duplicate ID",IF(OR(B8="",E8="",NOT(ISNUMBER(H8)),NOT(ISNUMBER(I8)),NOT(ISNUMBER(N8)),NOT(ISNUMBER(O8)),NOT(ISNUMBER(P8))),"CHECK missing input",IF(OR(H8&lt;0,I8&lt;0,N8&lt;0,O8&lt;0,P8&lt;O8,M8&lt;0),"CHECK quantities",IF(Q8&lt;=O8,"REORDER","OK")))))</x:f>
        <x:v>REORDER</x:v>
      </x:c>
      <x:c r="U8" s="109" t="n">
        <x:v>0.1</x:v>
      </x:c>
    </x:row>
    <x:row r="9" ht="27" customHeight="1">
      <x:c r="A9" s="100" t="str">
        <x:v>EX-003</x:v>
      </x:c>
      <x:c r="B9" s="100" t="str">
        <x:v>Proximity sensor</x:v>
      </x:c>
      <x:c r="C9" s="100" t="str">
        <x:v>Packaging line</x:v>
      </x:c>
      <x:c r="D9" s="100" t="str">
        <x:v>B-01</x:v>
      </x:c>
      <x:c r="E9" s="100" t="str">
        <x:v>Critical</x:v>
      </x:c>
      <x:c r="F9" s="100" t="str">
        <x:v>Example Controls</x:v>
      </x:c>
      <x:c r="G9" s="106" t="n">
        <x:v>21</x:v>
      </x:c>
      <x:c r="H9" s="107" t="n">
        <x:v>85</x:v>
      </x:c>
      <x:c r="I9" s="108" t="n">
        <x:v>0</x:v>
      </x:c>
      <x:c r="J9" s="68" t="n">
        <x:f>IF(A9="","",SUMIFS('Transactions'!$D$7:$D$31,'Transactions'!$B$7:$B$31,A9,'Transactions'!$C$7:$C$31,"Receipt",'Transactions'!$H$7:$H$31,"OK"))</x:f>
        <x:v>0</x:v>
      </x:c>
      <x:c r="K9" s="68" t="n">
        <x:f>IF(A9="","",SUMIFS('Transactions'!$D$7:$D$31,'Transactions'!$B$7:$B$31,A9,'Transactions'!$C$7:$C$31,"Issue",'Transactions'!$H$7:$H$31,"OK"))</x:f>
        <x:v>0</x:v>
      </x:c>
      <x:c r="L9" s="68" t="n">
        <x:f>IF(A9="","",SUMIFS('Transactions'!$G$7:$G$31,'Transactions'!$B$7:$B$31,A9,'Transactions'!$C$7:$C$31,"Adjustment up",'Transactions'!$H$7:$H$31,"OK")+SUMIFS('Transactions'!$G$7:$G$31,'Transactions'!$B$7:$B$31,A9,'Transactions'!$C$7:$C$31,"Adjustment down",'Transactions'!$H$7:$H$31,"OK"))</x:f>
        <x:v>0</x:v>
      </x:c>
      <x:c r="M9" s="68" t="n">
        <x:f>IF(A9="","",I9+J9-K9+L9)</x:f>
        <x:v>0</x:v>
      </x:c>
      <x:c r="N9" s="108" t="n">
        <x:v>1</x:v>
      </x:c>
      <x:c r="O9" s="108" t="n">
        <x:v>1</x:v>
      </x:c>
      <x:c r="P9" s="108" t="n">
        <x:v>3</x:v>
      </x:c>
      <x:c r="Q9" s="68" t="n">
        <x:f>IF(A9="","",M9+N9)</x:f>
        <x:v>1</x:v>
      </x:c>
      <x:c r="R9" s="68" t="n">
        <x:f>IF(A9="","",IF(T9="REORDER",MAX(0,P9-Q9),0))</x:f>
        <x:v>2</x:v>
      </x:c>
      <x:c r="S9" s="38" t="n">
        <x:f>IF(A9="","",M9*H9)</x:f>
        <x:v>0</x:v>
      </x:c>
      <x:c r="T9" s="23" t="str">
        <x:f>IF(A9="","",IF(COUNTIFS($A$7:$A$16,A9)&gt;1,"CHECK duplicate ID",IF(OR(B9="",E9="",NOT(ISNUMBER(H9)),NOT(ISNUMBER(I9)),NOT(ISNUMBER(N9)),NOT(ISNUMBER(O9)),NOT(ISNUMBER(P9))),"CHECK missing input",IF(OR(H9&lt;0,I9&lt;0,N9&lt;0,O9&lt;0,P9&lt;O9,M9&lt;0),"CHECK quantities",IF(Q9&lt;=O9,"REORDER","OK")))))</x:f>
        <x:v>REORDER</x:v>
      </x:c>
      <x:c r="U9" s="109" t="n">
        <x:v>0.05</x:v>
      </x:c>
    </x:row>
    <x:row r="10" ht="27" customHeight="1">
      <x:c r="A10" s="100" t="str">
        <x:v>EX-004</x:v>
      </x:c>
      <x:c r="B10" s="100" t="str">
        <x:v>Filter element</x:v>
      </x:c>
      <x:c r="C10" s="100" t="str">
        <x:v>Air compressor</x:v>
      </x:c>
      <x:c r="D10" s="100" t="str">
        <x:v>B-02</x:v>
      </x:c>
      <x:c r="E10" s="100" t="str">
        <x:v>Standard</x:v>
      </x:c>
      <x:c r="F10" s="100" t="str">
        <x:v>Example Filters</x:v>
      </x:c>
      <x:c r="G10" s="106" t="n">
        <x:v>10</x:v>
      </x:c>
      <x:c r="H10" s="107" t="n">
        <x:v>24</x:v>
      </x:c>
      <x:c r="I10" s="108" t="n">
        <x:v>8</x:v>
      </x:c>
      <x:c r="J10" s="68" t="n">
        <x:f>IF(A10="","",SUMIFS('Transactions'!$D$7:$D$31,'Transactions'!$B$7:$B$31,A10,'Transactions'!$C$7:$C$31,"Receipt",'Transactions'!$H$7:$H$31,"OK"))</x:f>
        <x:v>0</x:v>
      </x:c>
      <x:c r="K10" s="68" t="n">
        <x:f>IF(A10="","",SUMIFS('Transactions'!$D$7:$D$31,'Transactions'!$B$7:$B$31,A10,'Transactions'!$C$7:$C$31,"Issue",'Transactions'!$H$7:$H$31,"OK"))</x:f>
        <x:v>0</x:v>
      </x:c>
      <x:c r="L10" s="68" t="n">
        <x:f>IF(A10="","",SUMIFS('Transactions'!$G$7:$G$31,'Transactions'!$B$7:$B$31,A10,'Transactions'!$C$7:$C$31,"Adjustment up",'Transactions'!$H$7:$H$31,"OK")+SUMIFS('Transactions'!$G$7:$G$31,'Transactions'!$B$7:$B$31,A10,'Transactions'!$C$7:$C$31,"Adjustment down",'Transactions'!$H$7:$H$31,"OK"))</x:f>
        <x:v>-1</x:v>
      </x:c>
      <x:c r="M10" s="68" t="n">
        <x:f>IF(A10="","",I10+J10-K10+L10)</x:f>
        <x:v>7</x:v>
      </x:c>
      <x:c r="N10" s="108" t="n">
        <x:v>0</x:v>
      </x:c>
      <x:c r="O10" s="108" t="n">
        <x:v>2</x:v>
      </x:c>
      <x:c r="P10" s="108" t="n">
        <x:v>6</x:v>
      </x:c>
      <x:c r="Q10" s="68" t="n">
        <x:f>IF(A10="","",M10+N10)</x:f>
        <x:v>7</x:v>
      </x:c>
      <x:c r="R10" s="68" t="n">
        <x:f>IF(A10="","",IF(T10="REORDER",MAX(0,P10-Q10),0))</x:f>
        <x:v>0</x:v>
      </x:c>
      <x:c r="S10" s="38" t="n">
        <x:f>IF(A10="","",M10*H10)</x:f>
        <x:v>168</x:v>
      </x:c>
      <x:c r="T10" s="23" t="str">
        <x:f>IF(A10="","",IF(COUNTIFS($A$7:$A$16,A10)&gt;1,"CHECK duplicate ID",IF(OR(B10="",E10="",NOT(ISNUMBER(H10)),NOT(ISNUMBER(I10)),NOT(ISNUMBER(N10)),NOT(ISNUMBER(O10)),NOT(ISNUMBER(P10))),"CHECK missing input",IF(OR(H10&lt;0,I10&lt;0,N10&lt;0,O10&lt;0,P10&lt;O10,M10&lt;0),"CHECK quantities",IF(Q10&lt;=O10,"REORDER","OK")))))</x:f>
        <x:v>OK</x:v>
      </x:c>
      <x:c r="U10" s="109" t="n">
        <x:v>0.15</x:v>
      </x:c>
    </x:row>
    <x:row r="11" ht="27" customHeight="1">
      <x:c r="A11" s="100" t="str">
        <x:v>EX-005</x:v>
      </x:c>
      <x:c r="B11" s="100" t="str">
        <x:v>Fuse 10A</x:v>
      </x:c>
      <x:c r="C11" s="100" t="str">
        <x:v>Control panel</x:v>
      </x:c>
      <x:c r="D11" s="100" t="str">
        <x:v>C-01</x:v>
      </x:c>
      <x:c r="E11" s="100" t="str">
        <x:v>Standard</x:v>
      </x:c>
      <x:c r="F11" s="100" t="str">
        <x:v>Example Electrical</x:v>
      </x:c>
      <x:c r="G11" s="106" t="n">
        <x:v>5</x:v>
      </x:c>
      <x:c r="H11" s="107" t="n">
        <x:v>4.5</x:v>
      </x:c>
      <x:c r="I11" s="108" t="n">
        <x:v>20</x:v>
      </x:c>
      <x:c r="J11" s="68" t="n">
        <x:f>IF(A11="","",SUMIFS('Transactions'!$D$7:$D$31,'Transactions'!$B$7:$B$31,A11,'Transactions'!$C$7:$C$31,"Receipt",'Transactions'!$H$7:$H$31,"OK"))</x:f>
        <x:v>0</x:v>
      </x:c>
      <x:c r="K11" s="68" t="n">
        <x:f>IF(A11="","",SUMIFS('Transactions'!$D$7:$D$31,'Transactions'!$B$7:$B$31,A11,'Transactions'!$C$7:$C$31,"Issue",'Transactions'!$H$7:$H$31,"OK"))</x:f>
        <x:v>0</x:v>
      </x:c>
      <x:c r="L11" s="68" t="n">
        <x:f>IF(A11="","",SUMIFS('Transactions'!$G$7:$G$31,'Transactions'!$B$7:$B$31,A11,'Transactions'!$C$7:$C$31,"Adjustment up",'Transactions'!$H$7:$H$31,"OK")+SUMIFS('Transactions'!$G$7:$G$31,'Transactions'!$B$7:$B$31,A11,'Transactions'!$C$7:$C$31,"Adjustment down",'Transactions'!$H$7:$H$31,"OK"))</x:f>
        <x:v>0</x:v>
      </x:c>
      <x:c r="M11" s="68" t="n">
        <x:f>IF(A11="","",I11+J11-K11+L11)</x:f>
        <x:v>20</x:v>
      </x:c>
      <x:c r="N11" s="108" t="n">
        <x:v>0</x:v>
      </x:c>
      <x:c r="O11" s="108" t="n">
        <x:v>5</x:v>
      </x:c>
      <x:c r="P11" s="108" t="n">
        <x:v>20</x:v>
      </x:c>
      <x:c r="Q11" s="68" t="n">
        <x:f>IF(A11="","",M11+N11)</x:f>
        <x:v>20</x:v>
      </x:c>
      <x:c r="R11" s="68" t="n">
        <x:f>IF(A11="","",IF(T11="REORDER",MAX(0,P11-Q11),0))</x:f>
        <x:v>0</x:v>
      </x:c>
      <x:c r="S11" s="38" t="n">
        <x:f>IF(A11="","",M11*H11)</x:f>
        <x:v>90</x:v>
      </x:c>
      <x:c r="T11" s="23" t="str">
        <x:f>IF(A11="","",IF(COUNTIFS($A$7:$A$16,A11)&gt;1,"CHECK duplicate ID",IF(OR(B11="",E11="",NOT(ISNUMBER(H11)),NOT(ISNUMBER(I11)),NOT(ISNUMBER(N11)),NOT(ISNUMBER(O11)),NOT(ISNUMBER(P11))),"CHECK missing input",IF(OR(H11&lt;0,I11&lt;0,N11&lt;0,O11&lt;0,P11&lt;O11,M11&lt;0),"CHECK quantities",IF(Q11&lt;=O11,"REORDER","OK")))))</x:f>
        <x:v>OK</x:v>
      </x:c>
      <x:c r="U11" s="109" t="n">
        <x:v>0.5</x:v>
      </x:c>
    </x:row>
    <x:row r="12" ht="27" customHeight="1">
      <x:c r="A12" s="100"/>
      <x:c r="B12" s="100"/>
      <x:c r="C12" s="100"/>
      <x:c r="D12" s="100"/>
      <x:c r="E12" s="100"/>
      <x:c r="F12" s="100"/>
      <x:c r="G12" s="106"/>
      <x:c r="H12" s="107"/>
      <x:c r="I12" s="108"/>
      <x:c r="J12" s="68" t="str">
        <x:f>IF(A12="","",SUMIFS('Transactions'!$D$7:$D$31,'Transactions'!$B$7:$B$31,A12,'Transactions'!$C$7:$C$31,"Receipt",'Transactions'!$H$7:$H$31,"OK"))</x:f>
      </x:c>
      <x:c r="K12" s="68" t="str">
        <x:f>IF(A12="","",SUMIFS('Transactions'!$D$7:$D$31,'Transactions'!$B$7:$B$31,A12,'Transactions'!$C$7:$C$31,"Issue",'Transactions'!$H$7:$H$31,"OK"))</x:f>
      </x:c>
      <x:c r="L12" s="68" t="str">
        <x:f>IF(A12="","",SUMIFS('Transactions'!$G$7:$G$31,'Transactions'!$B$7:$B$31,A12,'Transactions'!$C$7:$C$31,"Adjustment up",'Transactions'!$H$7:$H$31,"OK")+SUMIFS('Transactions'!$G$7:$G$31,'Transactions'!$B$7:$B$31,A12,'Transactions'!$C$7:$C$31,"Adjustment down",'Transactions'!$H$7:$H$31,"OK"))</x:f>
      </x:c>
      <x:c r="M12" s="68" t="str">
        <x:f>IF(A12="","",I12+J12-K12+L12)</x:f>
      </x:c>
      <x:c r="N12" s="108"/>
      <x:c r="O12" s="108"/>
      <x:c r="P12" s="108"/>
      <x:c r="Q12" s="68" t="str">
        <x:f>IF(A12="","",M12+N12)</x:f>
      </x:c>
      <x:c r="R12" s="68" t="str">
        <x:f>IF(A12="","",IF(T12="REORDER",MAX(0,P12-Q12),0))</x:f>
      </x:c>
      <x:c r="S12" s="38" t="str">
        <x:f>IF(A12="","",M12*H12)</x:f>
      </x:c>
      <x:c r="T12" s="23" t="str">
        <x:f>IF(A12="","",IF(COUNTIFS($A$7:$A$16,A12)&gt;1,"CHECK duplicate ID",IF(OR(B12="",E12="",NOT(ISNUMBER(H12)),NOT(ISNUMBER(I12)),NOT(ISNUMBER(N12)),NOT(ISNUMBER(O12)),NOT(ISNUMBER(P12))),"CHECK missing input",IF(OR(H12&lt;0,I12&lt;0,N12&lt;0,O12&lt;0,P12&lt;O12,M12&lt;0),"CHECK quantities",IF(Q12&lt;=O12,"REORDER","OK")))))</x:f>
      </x:c>
      <x:c r="U12" s="109"/>
    </x:row>
    <x:row r="13" ht="27" customHeight="1">
      <x:c r="A13" s="100"/>
      <x:c r="B13" s="100"/>
      <x:c r="C13" s="100"/>
      <x:c r="D13" s="100"/>
      <x:c r="E13" s="100"/>
      <x:c r="F13" s="100"/>
      <x:c r="G13" s="106"/>
      <x:c r="H13" s="107"/>
      <x:c r="I13" s="108"/>
      <x:c r="J13" s="68" t="str">
        <x:f>IF(A13="","",SUMIFS('Transactions'!$D$7:$D$31,'Transactions'!$B$7:$B$31,A13,'Transactions'!$C$7:$C$31,"Receipt",'Transactions'!$H$7:$H$31,"OK"))</x:f>
      </x:c>
      <x:c r="K13" s="68" t="str">
        <x:f>IF(A13="","",SUMIFS('Transactions'!$D$7:$D$31,'Transactions'!$B$7:$B$31,A13,'Transactions'!$C$7:$C$31,"Issue",'Transactions'!$H$7:$H$31,"OK"))</x:f>
      </x:c>
      <x:c r="L13" s="68" t="str">
        <x:f>IF(A13="","",SUMIFS('Transactions'!$G$7:$G$31,'Transactions'!$B$7:$B$31,A13,'Transactions'!$C$7:$C$31,"Adjustment up",'Transactions'!$H$7:$H$31,"OK")+SUMIFS('Transactions'!$G$7:$G$31,'Transactions'!$B$7:$B$31,A13,'Transactions'!$C$7:$C$31,"Adjustment down",'Transactions'!$H$7:$H$31,"OK"))</x:f>
      </x:c>
      <x:c r="M13" s="68" t="str">
        <x:f>IF(A13="","",I13+J13-K13+L13)</x:f>
      </x:c>
      <x:c r="N13" s="108"/>
      <x:c r="O13" s="108"/>
      <x:c r="P13" s="108"/>
      <x:c r="Q13" s="68" t="str">
        <x:f>IF(A13="","",M13+N13)</x:f>
      </x:c>
      <x:c r="R13" s="68" t="str">
        <x:f>IF(A13="","",IF(T13="REORDER",MAX(0,P13-Q13),0))</x:f>
      </x:c>
      <x:c r="S13" s="38" t="str">
        <x:f>IF(A13="","",M13*H13)</x:f>
      </x:c>
      <x:c r="T13" s="23" t="str">
        <x:f>IF(A13="","",IF(COUNTIFS($A$7:$A$16,A13)&gt;1,"CHECK duplicate ID",IF(OR(B13="",E13="",NOT(ISNUMBER(H13)),NOT(ISNUMBER(I13)),NOT(ISNUMBER(N13)),NOT(ISNUMBER(O13)),NOT(ISNUMBER(P13))),"CHECK missing input",IF(OR(H13&lt;0,I13&lt;0,N13&lt;0,O13&lt;0,P13&lt;O13,M13&lt;0),"CHECK quantities",IF(Q13&lt;=O13,"REORDER","OK")))))</x:f>
      </x:c>
      <x:c r="U13" s="109"/>
    </x:row>
    <x:row r="14" ht="27" customHeight="1">
      <x:c r="A14" s="100"/>
      <x:c r="B14" s="100"/>
      <x:c r="C14" s="100"/>
      <x:c r="D14" s="100"/>
      <x:c r="E14" s="100"/>
      <x:c r="F14" s="100"/>
      <x:c r="G14" s="106"/>
      <x:c r="H14" s="107"/>
      <x:c r="I14" s="108"/>
      <x:c r="J14" s="68" t="str">
        <x:f>IF(A14="","",SUMIFS('Transactions'!$D$7:$D$31,'Transactions'!$B$7:$B$31,A14,'Transactions'!$C$7:$C$31,"Receipt",'Transactions'!$H$7:$H$31,"OK"))</x:f>
      </x:c>
      <x:c r="K14" s="68" t="str">
        <x:f>IF(A14="","",SUMIFS('Transactions'!$D$7:$D$31,'Transactions'!$B$7:$B$31,A14,'Transactions'!$C$7:$C$31,"Issue",'Transactions'!$H$7:$H$31,"OK"))</x:f>
      </x:c>
      <x:c r="L14" s="68" t="str">
        <x:f>IF(A14="","",SUMIFS('Transactions'!$G$7:$G$31,'Transactions'!$B$7:$B$31,A14,'Transactions'!$C$7:$C$31,"Adjustment up",'Transactions'!$H$7:$H$31,"OK")+SUMIFS('Transactions'!$G$7:$G$31,'Transactions'!$B$7:$B$31,A14,'Transactions'!$C$7:$C$31,"Adjustment down",'Transactions'!$H$7:$H$31,"OK"))</x:f>
      </x:c>
      <x:c r="M14" s="68" t="str">
        <x:f>IF(A14="","",I14+J14-K14+L14)</x:f>
      </x:c>
      <x:c r="N14" s="108"/>
      <x:c r="O14" s="108"/>
      <x:c r="P14" s="108"/>
      <x:c r="Q14" s="68" t="str">
        <x:f>IF(A14="","",M14+N14)</x:f>
      </x:c>
      <x:c r="R14" s="68" t="str">
        <x:f>IF(A14="","",IF(T14="REORDER",MAX(0,P14-Q14),0))</x:f>
      </x:c>
      <x:c r="S14" s="38" t="str">
        <x:f>IF(A14="","",M14*H14)</x:f>
      </x:c>
      <x:c r="T14" s="23" t="str">
        <x:f>IF(A14="","",IF(COUNTIFS($A$7:$A$16,A14)&gt;1,"CHECK duplicate ID",IF(OR(B14="",E14="",NOT(ISNUMBER(H14)),NOT(ISNUMBER(I14)),NOT(ISNUMBER(N14)),NOT(ISNUMBER(O14)),NOT(ISNUMBER(P14))),"CHECK missing input",IF(OR(H14&lt;0,I14&lt;0,N14&lt;0,O14&lt;0,P14&lt;O14,M14&lt;0),"CHECK quantities",IF(Q14&lt;=O14,"REORDER","OK")))))</x:f>
      </x:c>
      <x:c r="U14" s="109"/>
    </x:row>
    <x:row r="15" ht="27" customHeight="1">
      <x:c r="A15" s="100"/>
      <x:c r="B15" s="100"/>
      <x:c r="C15" s="100"/>
      <x:c r="D15" s="100"/>
      <x:c r="E15" s="100"/>
      <x:c r="F15" s="100"/>
      <x:c r="G15" s="106"/>
      <x:c r="H15" s="107"/>
      <x:c r="I15" s="108"/>
      <x:c r="J15" s="68" t="str">
        <x:f>IF(A15="","",SUMIFS('Transactions'!$D$7:$D$31,'Transactions'!$B$7:$B$31,A15,'Transactions'!$C$7:$C$31,"Receipt",'Transactions'!$H$7:$H$31,"OK"))</x:f>
      </x:c>
      <x:c r="K15" s="68" t="str">
        <x:f>IF(A15="","",SUMIFS('Transactions'!$D$7:$D$31,'Transactions'!$B$7:$B$31,A15,'Transactions'!$C$7:$C$31,"Issue",'Transactions'!$H$7:$H$31,"OK"))</x:f>
      </x:c>
      <x:c r="L15" s="68" t="str">
        <x:f>IF(A15="","",SUMIFS('Transactions'!$G$7:$G$31,'Transactions'!$B$7:$B$31,A15,'Transactions'!$C$7:$C$31,"Adjustment up",'Transactions'!$H$7:$H$31,"OK")+SUMIFS('Transactions'!$G$7:$G$31,'Transactions'!$B$7:$B$31,A15,'Transactions'!$C$7:$C$31,"Adjustment down",'Transactions'!$H$7:$H$31,"OK"))</x:f>
      </x:c>
      <x:c r="M15" s="68" t="str">
        <x:f>IF(A15="","",I15+J15-K15+L15)</x:f>
      </x:c>
      <x:c r="N15" s="108"/>
      <x:c r="O15" s="108"/>
      <x:c r="P15" s="108"/>
      <x:c r="Q15" s="68" t="str">
        <x:f>IF(A15="","",M15+N15)</x:f>
      </x:c>
      <x:c r="R15" s="68" t="str">
        <x:f>IF(A15="","",IF(T15="REORDER",MAX(0,P15-Q15),0))</x:f>
      </x:c>
      <x:c r="S15" s="38" t="str">
        <x:f>IF(A15="","",M15*H15)</x:f>
      </x:c>
      <x:c r="T15" s="23" t="str">
        <x:f>IF(A15="","",IF(COUNTIFS($A$7:$A$16,A15)&gt;1,"CHECK duplicate ID",IF(OR(B15="",E15="",NOT(ISNUMBER(H15)),NOT(ISNUMBER(I15)),NOT(ISNUMBER(N15)),NOT(ISNUMBER(O15)),NOT(ISNUMBER(P15))),"CHECK missing input",IF(OR(H15&lt;0,I15&lt;0,N15&lt;0,O15&lt;0,P15&lt;O15,M15&lt;0),"CHECK quantities",IF(Q15&lt;=O15,"REORDER","OK")))))</x:f>
      </x:c>
      <x:c r="U15" s="109"/>
    </x:row>
    <x:row r="16" ht="27" customHeight="1">
      <x:c r="A16" s="100"/>
      <x:c r="B16" s="100"/>
      <x:c r="C16" s="100"/>
      <x:c r="D16" s="100"/>
      <x:c r="E16" s="100"/>
      <x:c r="F16" s="100"/>
      <x:c r="G16" s="106"/>
      <x:c r="H16" s="107"/>
      <x:c r="I16" s="108"/>
      <x:c r="J16" s="68" t="str">
        <x:f>IF(A16="","",SUMIFS('Transactions'!$D$7:$D$31,'Transactions'!$B$7:$B$31,A16,'Transactions'!$C$7:$C$31,"Receipt",'Transactions'!$H$7:$H$31,"OK"))</x:f>
      </x:c>
      <x:c r="K16" s="68" t="str">
        <x:f>IF(A16="","",SUMIFS('Transactions'!$D$7:$D$31,'Transactions'!$B$7:$B$31,A16,'Transactions'!$C$7:$C$31,"Issue",'Transactions'!$H$7:$H$31,"OK"))</x:f>
      </x:c>
      <x:c r="L16" s="68" t="str">
        <x:f>IF(A16="","",SUMIFS('Transactions'!$G$7:$G$31,'Transactions'!$B$7:$B$31,A16,'Transactions'!$C$7:$C$31,"Adjustment up",'Transactions'!$H$7:$H$31,"OK")+SUMIFS('Transactions'!$G$7:$G$31,'Transactions'!$B$7:$B$31,A16,'Transactions'!$C$7:$C$31,"Adjustment down",'Transactions'!$H$7:$H$31,"OK"))</x:f>
      </x:c>
      <x:c r="M16" s="68" t="str">
        <x:f>IF(A16="","",I16+J16-K16+L16)</x:f>
      </x:c>
      <x:c r="N16" s="108"/>
      <x:c r="O16" s="108"/>
      <x:c r="P16" s="108"/>
      <x:c r="Q16" s="68" t="str">
        <x:f>IF(A16="","",M16+N16)</x:f>
      </x:c>
      <x:c r="R16" s="68" t="str">
        <x:f>IF(A16="","",IF(T16="REORDER",MAX(0,P16-Q16),0))</x:f>
      </x:c>
      <x:c r="S16" s="38" t="str">
        <x:f>IF(A16="","",M16*H16)</x:f>
      </x:c>
      <x:c r="T16" s="23" t="str">
        <x:f>IF(A16="","",IF(COUNTIFS($A$7:$A$16,A16)&gt;1,"CHECK duplicate ID",IF(OR(B16="",E16="",NOT(ISNUMBER(H16)),NOT(ISNUMBER(I16)),NOT(ISNUMBER(N16)),NOT(ISNUMBER(O16)),NOT(ISNUMBER(P16))),"CHECK missing input",IF(OR(H16&lt;0,I16&lt;0,N16&lt;0,O16&lt;0,P16&lt;O16,M16&lt;0),"CHECK quantities",IF(Q16&lt;=O16,"REORDER","OK")))))</x:f>
      </x:c>
      <x:c r="U16" s="109"/>
    </x:row>
  </x:sheetData>
  <x:sheetProtection password="D73D" sheet="1" objects="1" scenarios="1" formatCells="1" formatColumns="1" formatRows="1" insertColumns="1" insertRows="1" deleteColumns="1" deleteRows="1" sort="1" autoFilter="0" selectLockedCells="0" selectUnlockedCells="0"/>
  <x:mergeCells>
    <x:mergeCell ref="C2:I2"/>
    <x:mergeCell ref="C3:I3"/>
    <x:mergeCell ref="A5:I5"/>
  </x:mergeCells>
  <x:conditionalFormatting sqref="T7:T16">
    <x:cfRule type="expression" dxfId="6" priority="1">
      <x:formula>LEFT(T7,5)="CHECK"</x:formula>
    </x:cfRule>
    <x:cfRule type="expression" dxfId="7" priority="2">
      <x:formula>T7="REORDER"</x:formula>
    </x:cfRule>
  </x:conditionalFormatting>
  <x:dataValidations count="8">
    <x:dataValidation type="list" sqref="E7:E16">
      <x:formula1>"Critical,Standard"</x:formula1>
    </x:dataValidation>
    <x:dataValidation type="decimal" operator="greaterThanOrEqual" sqref="G7:G16">
      <x:formula1>0</x:formula1>
    </x:dataValidation>
    <x:dataValidation type="decimal" operator="greaterThanOrEqual" sqref="H7:H16">
      <x:formula1>0</x:formula1>
    </x:dataValidation>
    <x:dataValidation type="decimal" operator="greaterThanOrEqual" sqref="I7:I16">
      <x:formula1>0</x:formula1>
    </x:dataValidation>
    <x:dataValidation type="decimal" operator="greaterThanOrEqual" sqref="N7:N16">
      <x:formula1>0</x:formula1>
    </x:dataValidation>
    <x:dataValidation type="decimal" operator="greaterThanOrEqual" sqref="O7:O16">
      <x:formula1>0</x:formula1>
    </x:dataValidation>
    <x:dataValidation type="decimal" operator="greaterThanOrEqual" sqref="P7:P16">
      <x:formula1>0</x:formula1>
    </x:dataValidation>
    <x:dataValidation type="decimal" operator="greaterThanOrEqual" sqref="U7:U16">
      <x:formula1>0</x:formula1>
    </x:dataValidation>
  </x:dataValidations>
  <x:hyperlinks>
    <x:hyperlink xmlns:ns1="http://schemas.openxmlformats.org/officeDocument/2006/relationships" ref="A5" ns1:id="rIdMROUpgrade"/>
  </x:hyperlinks>
  <x:pageMargins left="0.7" right="0.7" top="0.75" bottom="0.75" header="0.3" footer="0.3"/>
  <x:headerFooter>
    <x:oddHeader>&amp;C&amp;"Arial,Bold"&amp;18&amp;KB28A43MRO SAMPLE</x:oddHeader>
    <x:oddFooter>&amp;LFree sample: 10 parts / 25 transactions&amp;CUpgrade $29: mroexcellencesystem.com/spare-parts/&amp;R&amp;P of &amp;N</x:oddFooter>
  </x:headerFooter>
  <x:drawing xmlns:r="http://schemas.openxmlformats.org/officeDocument/2006/relationships" r:id="R2a18cf7e8ed04953"/>
  <x:tableParts count="1">
    <x:tablePart xmlns:r="http://schemas.openxmlformats.org/officeDocument/2006/relationships" r:id="R288fdf9163584615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6" hidden="0" customWidth="1"/>
    <x:col min="2" max="2" width="15" hidden="0" customWidth="1"/>
    <x:col min="3" max="3" width="23" hidden="0" customWidth="1"/>
    <x:col min="4" max="4" width="13" hidden="0" customWidth="1"/>
    <x:col min="5" max="5" width="28" hidden="0" customWidth="1"/>
    <x:col min="6" max="6" width="32" hidden="0" customWidth="1"/>
    <x:col min="7" max="7" width="16" hidden="0" customWidth="1"/>
    <x:col min="8" max="8" width="26" hidden="0" customWidth="1"/>
    <x:col min="9" max="9" width="19" hidden="0" customWidth="1"/>
    <x:col min="10" max="10" width="19" hidden="0" customWidth="1"/>
  </x:cols>
  <x:sheetData>
    <x:row r="1" ht="23" customHeight="1">
      <x:c r="A1" s="7"/>
      <x:c r="B1" s="7"/>
      <x:c r="C1" s="7"/>
      <x:c r="D1" s="7"/>
      <x:c r="E1" s="7"/>
      <x:c r="F1" s="7"/>
      <x:c r="G1" s="7"/>
      <x:c r="H1" s="7"/>
      <x:c r="I1" s="41"/>
      <x:c r="J1" s="41"/>
    </x:row>
    <x:row r="2" ht="31" customHeight="1">
      <x:c r="A2" s="42"/>
      <x:c r="B2" s="7"/>
      <x:c r="C2" s="17" t="str">
        <x:v>Stock transactions</x:v>
      </x:c>
      <x:c r="D2" s="17" t="str">
        <x:v>Stock transactions</x:v>
      </x:c>
      <x:c r="E2" s="17" t="str">
        <x:v>Stock transactions</x:v>
      </x:c>
      <x:c r="F2" s="17" t="str">
        <x:v>Stock transactions</x:v>
      </x:c>
      <x:c r="G2" s="17" t="str">
        <x:v>Stock transactions</x:v>
      </x:c>
      <x:c r="H2" s="17" t="str">
        <x:v>Stock transactions</x:v>
      </x:c>
      <x:c r="I2" s="17" t="str">
        <x:v>Stock transactions</x:v>
      </x:c>
      <x:c r="J2" s="17" t="str">
        <x:v>Stock transactions</x:v>
      </x:c>
    </x:row>
    <x:row r="3" ht="24" customHeight="1">
      <x:c r="A3" s="43"/>
      <x:c r="B3" s="43"/>
      <x:c r="C3" s="45" t="str">
        <x:v>MRO EXCELLENCE • SAMPLE • 10 PARTS / 25 TRANSACTIONS</x:v>
      </x:c>
      <x:c r="D3" s="45" t="str">
        <x:v>MRO EXCELLENCE SYSTEM   /   RECEIPTS, ISSUES AND ADJUSTMENTS</x:v>
      </x:c>
      <x:c r="E3" s="45" t="str">
        <x:v>MRO EXCELLENCE SYSTEM   /   RECEIPTS, ISSUES AND ADJUSTMENTS</x:v>
      </x:c>
      <x:c r="F3" s="45" t="str">
        <x:v>MRO EXCELLENCE SYSTEM   /   RECEIPTS, ISSUES AND ADJUSTMENTS</x:v>
      </x:c>
      <x:c r="G3" s="45" t="str">
        <x:v>MRO EXCELLENCE SYSTEM   /   RECEIPTS, ISSUES AND ADJUSTMENTS</x:v>
      </x:c>
      <x:c r="H3" s="45" t="str">
        <x:v>MRO EXCELLENCE SYSTEM   /   RECEIPTS, ISSUES AND ADJUSTMENTS</x:v>
      </x:c>
      <x:c r="I3" s="18" t="str">
        <x:v>MRO EXCELLENCE SYSTEM   /   RECEIPTS, ISSUES AND ADJUSTMENTS</x:v>
      </x:c>
      <x:c r="J3" s="18" t="str">
        <x:v>MRO EXCELLENCE SYSTEM   /   RECEIPTS, ISSUES AND ADJUSTMENTS</x:v>
      </x:c>
    </x:row>
    <x:row r="4" ht="23" customHeight="1">
      <x:c r="A4" s="19"/>
      <x:c r="B4" s="19"/>
      <x:c r="C4" s="19"/>
      <x:c r="D4" s="19"/>
      <x:c r="E4" s="19"/>
      <x:c r="F4" s="19"/>
      <x:c r="G4" s="19"/>
      <x:c r="H4" s="19"/>
      <x:c r="I4" s="47"/>
      <x:c r="J4" s="47"/>
    </x:row>
    <x:row r="5" ht="28" customHeight="1">
      <x:c r="A5" s="97" t="str">
        <x:v>MRO SAMPLE — Upgrade to the expanding full edition • $29</x:v>
      </x:c>
      <x:c r="B5" s="97" t="str"/>
      <x:c r="C5" s="97" t="str"/>
      <x:c r="D5" s="97" t="str"/>
      <x:c r="E5" s="97" t="str"/>
      <x:c r="F5" s="97" t="str"/>
      <x:c r="G5" s="97" t="str"/>
      <x:c r="H5" s="97" t="str"/>
      <x:c r="I5" s="97" t="str"/>
      <x:c r="J5" s="97" t="str"/>
    </x:row>
    <x:row r="6" ht="36" customHeight="1">
      <x:c r="A6" s="53" t="str">
        <x:v>Date</x:v>
      </x:c>
      <x:c r="B6" s="54" t="str">
        <x:v>Part ID</x:v>
      </x:c>
      <x:c r="C6" s="54" t="str">
        <x:v>Type</x:v>
      </x:c>
      <x:c r="D6" s="54" t="str">
        <x:v>Quantity</x:v>
      </x:c>
      <x:c r="E6" s="54" t="str">
        <x:v>Reference / WO</x:v>
      </x:c>
      <x:c r="F6" s="54" t="str">
        <x:v>Notes</x:v>
      </x:c>
      <x:c r="G6" s="54" t="str">
        <x:v>Signed qty</x:v>
      </x:c>
      <x:c r="H6" s="54" t="str">
        <x:v>Row check</x:v>
      </x:c>
      <x:c r="I6" s="54" t="str">
        <x:v>Current unit cost USD</x:v>
      </x:c>
      <x:c r="J6" s="56" t="str">
        <x:v>Issued value USD</x:v>
      </x:c>
    </x:row>
    <x:row r="7" ht="27" customHeight="1">
      <x:c r="A7" s="110" t="d">
        <x:v>2026-01-05T12:00:00.000Z</x:v>
      </x:c>
      <x:c r="B7" s="100" t="str">
        <x:v>EX-001</x:v>
      </x:c>
      <x:c r="C7" s="100" t="str">
        <x:v>Receipt</x:v>
      </x:c>
      <x:c r="D7" s="108" t="n">
        <x:v>3</x:v>
      </x:c>
      <x:c r="E7" s="100" t="str">
        <x:v>PO-EX-01</x:v>
      </x:c>
      <x:c r="F7" s="100" t="str">
        <x:v>Illustrative receipt</x:v>
      </x:c>
      <x:c r="G7" s="68" t="n">
        <x:f>IF(B7="","",IF(OR(C7="Issue",C7="Adjustment down"),-D7,D7))</x:f>
        <x:v>3</x:v>
      </x:c>
      <x:c r="H7" s="23" t="str">
        <x:f>IF(COUNTA(A7:F7)=0,"",IF(OR(A7="",B7="",C7="",D7=""),"CHECK missing input",IF(COUNTIFS('Parts'!$A$7:$A$16,B7)&lt;&gt;1,"CHECK part ID",IF(OR(NOT(ISNUMBER(A7)),NOT(ISNUMBER(D7)),D7&lt;=0),"CHECK date or qty",IF(OR(C7="Receipt",C7="Issue",C7="Adjustment up",C7="Adjustment down"),"OK","CHECK type")))))</x:f>
        <x:v>OK</x:v>
      </x:c>
      <x:c r="I7" s="69" t="n">
        <x:f>IF(H7="OK",SUMIFS('Parts'!$H$7:$H$16,'Parts'!$A$7:$A$16,B7),"")</x:f>
        <x:v>18.5</x:v>
      </x:c>
      <x:c r="J7" s="69" t="n">
        <x:f>IF(H7="OK",IF(C7="Issue",D7*I7,0),"")</x:f>
        <x:v>0</x:v>
      </x:c>
    </x:row>
    <x:row r="8" ht="27" customHeight="1">
      <x:c r="A8" s="110" t="d">
        <x:v>2026-01-06T12:00:00.000Z</x:v>
      </x:c>
      <x:c r="B8" s="100" t="str">
        <x:v>EX-001</x:v>
      </x:c>
      <x:c r="C8" s="100" t="str">
        <x:v>Issue</x:v>
      </x:c>
      <x:c r="D8" s="108" t="n">
        <x:v>2</x:v>
      </x:c>
      <x:c r="E8" s="100" t="str">
        <x:v>WO-EX-01</x:v>
      </x:c>
      <x:c r="F8" s="100" t="str">
        <x:v>Illustrative issue</x:v>
      </x:c>
      <x:c r="G8" s="68" t="n">
        <x:f>IF(B8="","",IF(OR(C8="Issue",C8="Adjustment down"),-D8,D8))</x:f>
        <x:v>-2</x:v>
      </x:c>
      <x:c r="H8" s="23" t="str">
        <x:f>IF(COUNTA(A8:F8)=0,"",IF(OR(A8="",B8="",C8="",D8=""),"CHECK missing input",IF(COUNTIFS('Parts'!$A$7:$A$16,B8)&lt;&gt;1,"CHECK part ID",IF(OR(NOT(ISNUMBER(A8)),NOT(ISNUMBER(D8)),D8&lt;=0),"CHECK date or qty",IF(OR(C8="Receipt",C8="Issue",C8="Adjustment up",C8="Adjustment down"),"OK","CHECK type")))))</x:f>
        <x:v>OK</x:v>
      </x:c>
      <x:c r="I8" s="69" t="n">
        <x:f>IF(H8="OK",SUMIFS('Parts'!$H$7:$H$16,'Parts'!$A$7:$A$16,B8),"")</x:f>
        <x:v>18.5</x:v>
      </x:c>
      <x:c r="J8" s="69" t="n">
        <x:f>IF(H8="OK",IF(C8="Issue",D8*I8,0),"")</x:f>
        <x:v>37</x:v>
      </x:c>
    </x:row>
    <x:row r="9" ht="27" customHeight="1">
      <x:c r="A9" s="110" t="d">
        <x:v>2026-01-07T12:00:00.000Z</x:v>
      </x:c>
      <x:c r="B9" s="100" t="str">
        <x:v>EX-002</x:v>
      </x:c>
      <x:c r="C9" s="100" t="str">
        <x:v>Issue</x:v>
      </x:c>
      <x:c r="D9" s="108" t="n">
        <x:v>1</x:v>
      </x:c>
      <x:c r="E9" s="100" t="str">
        <x:v>WO-EX-02</x:v>
      </x:c>
      <x:c r="F9" s="100" t="str">
        <x:v>Illustrative issue</x:v>
      </x:c>
      <x:c r="G9" s="68" t="n">
        <x:f>IF(B9="","",IF(OR(C9="Issue",C9="Adjustment down"),-D9,D9))</x:f>
        <x:v>-1</x:v>
      </x:c>
      <x:c r="H9" s="23" t="str">
        <x:f>IF(COUNTA(A9:F9)=0,"",IF(OR(A9="",B9="",C9="",D9=""),"CHECK missing input",IF(COUNTIFS('Parts'!$A$7:$A$16,B9)&lt;&gt;1,"CHECK part ID",IF(OR(NOT(ISNUMBER(A9)),NOT(ISNUMBER(D9)),D9&lt;=0),"CHECK date or qty",IF(OR(C9="Receipt",C9="Issue",C9="Adjustment up",C9="Adjustment down"),"OK","CHECK type")))))</x:f>
        <x:v>OK</x:v>
      </x:c>
      <x:c r="I9" s="69" t="n">
        <x:f>IF(H9="OK",SUMIFS('Parts'!$H$7:$H$16,'Parts'!$A$7:$A$16,B9),"")</x:f>
        <x:v>12</x:v>
      </x:c>
      <x:c r="J9" s="69" t="n">
        <x:f>IF(H9="OK",IF(C9="Issue",D9*I9,0),"")</x:f>
        <x:v>12</x:v>
      </x:c>
    </x:row>
    <x:row r="10" ht="27" customHeight="1">
      <x:c r="A10" s="110" t="d">
        <x:v>2026-01-08T12:00:00.000Z</x:v>
      </x:c>
      <x:c r="B10" s="100" t="str">
        <x:v>EX-004</x:v>
      </x:c>
      <x:c r="C10" s="100" t="str">
        <x:v>Adjustment down</x:v>
      </x:c>
      <x:c r="D10" s="108" t="n">
        <x:v>1</x:v>
      </x:c>
      <x:c r="E10" s="100" t="str">
        <x:v>COUNT-EX-01</x:v>
      </x:c>
      <x:c r="F10" s="100" t="str">
        <x:v>Illustrative count correction</x:v>
      </x:c>
      <x:c r="G10" s="68" t="n">
        <x:f>IF(B10="","",IF(OR(C10="Issue",C10="Adjustment down"),-D10,D10))</x:f>
        <x:v>-1</x:v>
      </x:c>
      <x:c r="H10" s="23" t="str">
        <x:f>IF(COUNTA(A10:F10)=0,"",IF(OR(A10="",B10="",C10="",D10=""),"CHECK missing input",IF(COUNTIFS('Parts'!$A$7:$A$16,B10)&lt;&gt;1,"CHECK part ID",IF(OR(NOT(ISNUMBER(A10)),NOT(ISNUMBER(D10)),D10&lt;=0),"CHECK date or qty",IF(OR(C10="Receipt",C10="Issue",C10="Adjustment up",C10="Adjustment down"),"OK","CHECK type")))))</x:f>
        <x:v>OK</x:v>
      </x:c>
      <x:c r="I10" s="69" t="n">
        <x:f>IF(H10="OK",SUMIFS('Parts'!$H$7:$H$16,'Parts'!$A$7:$A$16,B10),"")</x:f>
        <x:v>24</x:v>
      </x:c>
      <x:c r="J10" s="69" t="n">
        <x:f>IF(H10="OK",IF(C10="Issue",D10*I10,0),"")</x:f>
        <x:v>0</x:v>
      </x:c>
    </x:row>
    <x:row r="11" ht="27" customHeight="1">
      <x:c r="A11" s="110"/>
      <x:c r="B11" s="100"/>
      <x:c r="C11" s="100"/>
      <x:c r="D11" s="108"/>
      <x:c r="E11" s="100"/>
      <x:c r="F11" s="100"/>
      <x:c r="G11" s="68" t="str">
        <x:f>IF(B11="","",IF(OR(C11="Issue",C11="Adjustment down"),-D11,D11))</x:f>
      </x:c>
      <x:c r="H11" s="23" t="str">
        <x:f>IF(COUNTA(A11:F11)=0,"",IF(OR(A11="",B11="",C11="",D11=""),"CHECK missing input",IF(COUNTIFS('Parts'!$A$7:$A$16,B11)&lt;&gt;1,"CHECK part ID",IF(OR(NOT(ISNUMBER(A11)),NOT(ISNUMBER(D11)),D11&lt;=0),"CHECK date or qty",IF(OR(C11="Receipt",C11="Issue",C11="Adjustment up",C11="Adjustment down"),"OK","CHECK type")))))</x:f>
      </x:c>
      <x:c r="I11" s="69" t="str">
        <x:f>IF(H11="OK",SUMIFS('Parts'!$H$7:$H$16,'Parts'!$A$7:$A$16,B11),"")</x:f>
      </x:c>
      <x:c r="J11" s="69" t="str">
        <x:f>IF(H11="OK",IF(C11="Issue",D11*I11,0),"")</x:f>
      </x:c>
    </x:row>
    <x:row r="12" ht="27" customHeight="1">
      <x:c r="A12" s="110"/>
      <x:c r="B12" s="100"/>
      <x:c r="C12" s="100"/>
      <x:c r="D12" s="108"/>
      <x:c r="E12" s="100"/>
      <x:c r="F12" s="100"/>
      <x:c r="G12" s="68" t="str">
        <x:f>IF(B12="","",IF(OR(C12="Issue",C12="Adjustment down"),-D12,D12))</x:f>
      </x:c>
      <x:c r="H12" s="23" t="str">
        <x:f>IF(COUNTA(A12:F12)=0,"",IF(OR(A12="",B12="",C12="",D12=""),"CHECK missing input",IF(COUNTIFS('Parts'!$A$7:$A$16,B12)&lt;&gt;1,"CHECK part ID",IF(OR(NOT(ISNUMBER(A12)),NOT(ISNUMBER(D12)),D12&lt;=0),"CHECK date or qty",IF(OR(C12="Receipt",C12="Issue",C12="Adjustment up",C12="Adjustment down"),"OK","CHECK type")))))</x:f>
      </x:c>
      <x:c r="I12" s="69" t="str">
        <x:f>IF(H12="OK",SUMIFS('Parts'!$H$7:$H$16,'Parts'!$A$7:$A$16,B12),"")</x:f>
      </x:c>
      <x:c r="J12" s="69" t="str">
        <x:f>IF(H12="OK",IF(C12="Issue",D12*I12,0),"")</x:f>
      </x:c>
    </x:row>
    <x:row r="13" ht="27" customHeight="1">
      <x:c r="A13" s="110"/>
      <x:c r="B13" s="100"/>
      <x:c r="C13" s="100"/>
      <x:c r="D13" s="108"/>
      <x:c r="E13" s="100"/>
      <x:c r="F13" s="100"/>
      <x:c r="G13" s="68" t="str">
        <x:f>IF(B13="","",IF(OR(C13="Issue",C13="Adjustment down"),-D13,D13))</x:f>
      </x:c>
      <x:c r="H13" s="23" t="str">
        <x:f>IF(COUNTA(A13:F13)=0,"",IF(OR(A13="",B13="",C13="",D13=""),"CHECK missing input",IF(COUNTIFS('Parts'!$A$7:$A$16,B13)&lt;&gt;1,"CHECK part ID",IF(OR(NOT(ISNUMBER(A13)),NOT(ISNUMBER(D13)),D13&lt;=0),"CHECK date or qty",IF(OR(C13="Receipt",C13="Issue",C13="Adjustment up",C13="Adjustment down"),"OK","CHECK type")))))</x:f>
      </x:c>
      <x:c r="I13" s="69" t="str">
        <x:f>IF(H13="OK",SUMIFS('Parts'!$H$7:$H$16,'Parts'!$A$7:$A$16,B13),"")</x:f>
      </x:c>
      <x:c r="J13" s="69" t="str">
        <x:f>IF(H13="OK",IF(C13="Issue",D13*I13,0),"")</x:f>
      </x:c>
    </x:row>
    <x:row r="14" ht="27" customHeight="1">
      <x:c r="A14" s="110"/>
      <x:c r="B14" s="100"/>
      <x:c r="C14" s="100"/>
      <x:c r="D14" s="108"/>
      <x:c r="E14" s="100"/>
      <x:c r="F14" s="100"/>
      <x:c r="G14" s="68" t="str">
        <x:f>IF(B14="","",IF(OR(C14="Issue",C14="Adjustment down"),-D14,D14))</x:f>
      </x:c>
      <x:c r="H14" s="23" t="str">
        <x:f>IF(COUNTA(A14:F14)=0,"",IF(OR(A14="",B14="",C14="",D14=""),"CHECK missing input",IF(COUNTIFS('Parts'!$A$7:$A$16,B14)&lt;&gt;1,"CHECK part ID",IF(OR(NOT(ISNUMBER(A14)),NOT(ISNUMBER(D14)),D14&lt;=0),"CHECK date or qty",IF(OR(C14="Receipt",C14="Issue",C14="Adjustment up",C14="Adjustment down"),"OK","CHECK type")))))</x:f>
      </x:c>
      <x:c r="I14" s="69" t="str">
        <x:f>IF(H14="OK",SUMIFS('Parts'!$H$7:$H$16,'Parts'!$A$7:$A$16,B14),"")</x:f>
      </x:c>
      <x:c r="J14" s="69" t="str">
        <x:f>IF(H14="OK",IF(C14="Issue",D14*I14,0),"")</x:f>
      </x:c>
    </x:row>
    <x:row r="15" ht="27" customHeight="1">
      <x:c r="A15" s="110"/>
      <x:c r="B15" s="100"/>
      <x:c r="C15" s="100"/>
      <x:c r="D15" s="108"/>
      <x:c r="E15" s="100"/>
      <x:c r="F15" s="100"/>
      <x:c r="G15" s="68" t="str">
        <x:f>IF(B15="","",IF(OR(C15="Issue",C15="Adjustment down"),-D15,D15))</x:f>
      </x:c>
      <x:c r="H15" s="23" t="str">
        <x:f>IF(COUNTA(A15:F15)=0,"",IF(OR(A15="",B15="",C15="",D15=""),"CHECK missing input",IF(COUNTIFS('Parts'!$A$7:$A$16,B15)&lt;&gt;1,"CHECK part ID",IF(OR(NOT(ISNUMBER(A15)),NOT(ISNUMBER(D15)),D15&lt;=0),"CHECK date or qty",IF(OR(C15="Receipt",C15="Issue",C15="Adjustment up",C15="Adjustment down"),"OK","CHECK type")))))</x:f>
      </x:c>
      <x:c r="I15" s="69" t="str">
        <x:f>IF(H15="OK",SUMIFS('Parts'!$H$7:$H$16,'Parts'!$A$7:$A$16,B15),"")</x:f>
      </x:c>
      <x:c r="J15" s="69" t="str">
        <x:f>IF(H15="OK",IF(C15="Issue",D15*I15,0),"")</x:f>
      </x:c>
    </x:row>
    <x:row r="16" ht="27" customHeight="1">
      <x:c r="A16" s="110"/>
      <x:c r="B16" s="100"/>
      <x:c r="C16" s="100"/>
      <x:c r="D16" s="108"/>
      <x:c r="E16" s="100"/>
      <x:c r="F16" s="100"/>
      <x:c r="G16" s="68" t="str">
        <x:f>IF(B16="","",IF(OR(C16="Issue",C16="Adjustment down"),-D16,D16))</x:f>
      </x:c>
      <x:c r="H16" s="23" t="str">
        <x:f>IF(COUNTA(A16:F16)=0,"",IF(OR(A16="",B16="",C16="",D16=""),"CHECK missing input",IF(COUNTIFS('Parts'!$A$7:$A$16,B16)&lt;&gt;1,"CHECK part ID",IF(OR(NOT(ISNUMBER(A16)),NOT(ISNUMBER(D16)),D16&lt;=0),"CHECK date or qty",IF(OR(C16="Receipt",C16="Issue",C16="Adjustment up",C16="Adjustment down"),"OK","CHECK type")))))</x:f>
      </x:c>
      <x:c r="I16" s="69" t="str">
        <x:f>IF(H16="OK",SUMIFS('Parts'!$H$7:$H$16,'Parts'!$A$7:$A$16,B16),"")</x:f>
      </x:c>
      <x:c r="J16" s="69" t="str">
        <x:f>IF(H16="OK",IF(C16="Issue",D16*I16,0),"")</x:f>
      </x:c>
    </x:row>
    <x:row r="17" ht="27" customHeight="1">
      <x:c r="A17" s="110"/>
      <x:c r="B17" s="100"/>
      <x:c r="C17" s="100"/>
      <x:c r="D17" s="108"/>
      <x:c r="E17" s="100"/>
      <x:c r="F17" s="100"/>
      <x:c r="G17" s="68" t="str">
        <x:f>IF(B17="","",IF(OR(C17="Issue",C17="Adjustment down"),-D17,D17))</x:f>
      </x:c>
      <x:c r="H17" s="23" t="str">
        <x:f>IF(COUNTA(A17:F17)=0,"",IF(OR(A17="",B17="",C17="",D17=""),"CHECK missing input",IF(COUNTIFS('Parts'!$A$7:$A$16,B17)&lt;&gt;1,"CHECK part ID",IF(OR(NOT(ISNUMBER(A17)),NOT(ISNUMBER(D17)),D17&lt;=0),"CHECK date or qty",IF(OR(C17="Receipt",C17="Issue",C17="Adjustment up",C17="Adjustment down"),"OK","CHECK type")))))</x:f>
      </x:c>
      <x:c r="I17" s="69" t="str">
        <x:f>IF(H17="OK",SUMIFS('Parts'!$H$7:$H$16,'Parts'!$A$7:$A$16,B17),"")</x:f>
      </x:c>
      <x:c r="J17" s="69" t="str">
        <x:f>IF(H17="OK",IF(C17="Issue",D17*I17,0),"")</x:f>
      </x:c>
    </x:row>
    <x:row r="18" ht="27" customHeight="1">
      <x:c r="A18" s="110"/>
      <x:c r="B18" s="100"/>
      <x:c r="C18" s="100"/>
      <x:c r="D18" s="108"/>
      <x:c r="E18" s="100"/>
      <x:c r="F18" s="100"/>
      <x:c r="G18" s="68" t="str">
        <x:f>IF(B18="","",IF(OR(C18="Issue",C18="Adjustment down"),-D18,D18))</x:f>
      </x:c>
      <x:c r="H18" s="23" t="str">
        <x:f>IF(COUNTA(A18:F18)=0,"",IF(OR(A18="",B18="",C18="",D18=""),"CHECK missing input",IF(COUNTIFS('Parts'!$A$7:$A$16,B18)&lt;&gt;1,"CHECK part ID",IF(OR(NOT(ISNUMBER(A18)),NOT(ISNUMBER(D18)),D18&lt;=0),"CHECK date or qty",IF(OR(C18="Receipt",C18="Issue",C18="Adjustment up",C18="Adjustment down"),"OK","CHECK type")))))</x:f>
      </x:c>
      <x:c r="I18" s="69" t="str">
        <x:f>IF(H18="OK",SUMIFS('Parts'!$H$7:$H$16,'Parts'!$A$7:$A$16,B18),"")</x:f>
      </x:c>
      <x:c r="J18" s="69" t="str">
        <x:f>IF(H18="OK",IF(C18="Issue",D18*I18,0),"")</x:f>
      </x:c>
    </x:row>
    <x:row r="19" ht="27" customHeight="1">
      <x:c r="A19" s="110"/>
      <x:c r="B19" s="100"/>
      <x:c r="C19" s="100"/>
      <x:c r="D19" s="108"/>
      <x:c r="E19" s="100"/>
      <x:c r="F19" s="100"/>
      <x:c r="G19" s="68" t="str">
        <x:f>IF(B19="","",IF(OR(C19="Issue",C19="Adjustment down"),-D19,D19))</x:f>
      </x:c>
      <x:c r="H19" s="23" t="str">
        <x:f>IF(COUNTA(A19:F19)=0,"",IF(OR(A19="",B19="",C19="",D19=""),"CHECK missing input",IF(COUNTIFS('Parts'!$A$7:$A$16,B19)&lt;&gt;1,"CHECK part ID",IF(OR(NOT(ISNUMBER(A19)),NOT(ISNUMBER(D19)),D19&lt;=0),"CHECK date or qty",IF(OR(C19="Receipt",C19="Issue",C19="Adjustment up",C19="Adjustment down"),"OK","CHECK type")))))</x:f>
      </x:c>
      <x:c r="I19" s="69" t="str">
        <x:f>IF(H19="OK",SUMIFS('Parts'!$H$7:$H$16,'Parts'!$A$7:$A$16,B19),"")</x:f>
      </x:c>
      <x:c r="J19" s="69" t="str">
        <x:f>IF(H19="OK",IF(C19="Issue",D19*I19,0),"")</x:f>
      </x:c>
    </x:row>
    <x:row r="20" ht="27" customHeight="1">
      <x:c r="A20" s="110"/>
      <x:c r="B20" s="100"/>
      <x:c r="C20" s="100"/>
      <x:c r="D20" s="108"/>
      <x:c r="E20" s="100"/>
      <x:c r="F20" s="100"/>
      <x:c r="G20" s="68" t="str">
        <x:f>IF(B20="","",IF(OR(C20="Issue",C20="Adjustment down"),-D20,D20))</x:f>
      </x:c>
      <x:c r="H20" s="23" t="str">
        <x:f>IF(COUNTA(A20:F20)=0,"",IF(OR(A20="",B20="",C20="",D20=""),"CHECK missing input",IF(COUNTIFS('Parts'!$A$7:$A$16,B20)&lt;&gt;1,"CHECK part ID",IF(OR(NOT(ISNUMBER(A20)),NOT(ISNUMBER(D20)),D20&lt;=0),"CHECK date or qty",IF(OR(C20="Receipt",C20="Issue",C20="Adjustment up",C20="Adjustment down"),"OK","CHECK type")))))</x:f>
      </x:c>
      <x:c r="I20" s="69" t="str">
        <x:f>IF(H20="OK",SUMIFS('Parts'!$H$7:$H$16,'Parts'!$A$7:$A$16,B20),"")</x:f>
      </x:c>
      <x:c r="J20" s="69" t="str">
        <x:f>IF(H20="OK",IF(C20="Issue",D20*I20,0),"")</x:f>
      </x:c>
    </x:row>
    <x:row r="21" ht="27" customHeight="1">
      <x:c r="A21" s="110"/>
      <x:c r="B21" s="100"/>
      <x:c r="C21" s="100"/>
      <x:c r="D21" s="108"/>
      <x:c r="E21" s="100"/>
      <x:c r="F21" s="100"/>
      <x:c r="G21" s="68" t="str">
        <x:f>IF(B21="","",IF(OR(C21="Issue",C21="Adjustment down"),-D21,D21))</x:f>
      </x:c>
      <x:c r="H21" s="23" t="str">
        <x:f>IF(COUNTA(A21:F21)=0,"",IF(OR(A21="",B21="",C21="",D21=""),"CHECK missing input",IF(COUNTIFS('Parts'!$A$7:$A$16,B21)&lt;&gt;1,"CHECK part ID",IF(OR(NOT(ISNUMBER(A21)),NOT(ISNUMBER(D21)),D21&lt;=0),"CHECK date or qty",IF(OR(C21="Receipt",C21="Issue",C21="Adjustment up",C21="Adjustment down"),"OK","CHECK type")))))</x:f>
      </x:c>
      <x:c r="I21" s="69" t="str">
        <x:f>IF(H21="OK",SUMIFS('Parts'!$H$7:$H$16,'Parts'!$A$7:$A$16,B21),"")</x:f>
      </x:c>
      <x:c r="J21" s="69" t="str">
        <x:f>IF(H21="OK",IF(C21="Issue",D21*I21,0),"")</x:f>
      </x:c>
    </x:row>
    <x:row r="22" ht="27" customHeight="1">
      <x:c r="A22" s="110"/>
      <x:c r="B22" s="100"/>
      <x:c r="C22" s="100"/>
      <x:c r="D22" s="108"/>
      <x:c r="E22" s="100"/>
      <x:c r="F22" s="100"/>
      <x:c r="G22" s="68" t="str">
        <x:f>IF(B22="","",IF(OR(C22="Issue",C22="Adjustment down"),-D22,D22))</x:f>
      </x:c>
      <x:c r="H22" s="23" t="str">
        <x:f>IF(COUNTA(A22:F22)=0,"",IF(OR(A22="",B22="",C22="",D22=""),"CHECK missing input",IF(COUNTIFS('Parts'!$A$7:$A$16,B22)&lt;&gt;1,"CHECK part ID",IF(OR(NOT(ISNUMBER(A22)),NOT(ISNUMBER(D22)),D22&lt;=0),"CHECK date or qty",IF(OR(C22="Receipt",C22="Issue",C22="Adjustment up",C22="Adjustment down"),"OK","CHECK type")))))</x:f>
      </x:c>
      <x:c r="I22" s="69" t="str">
        <x:f>IF(H22="OK",SUMIFS('Parts'!$H$7:$H$16,'Parts'!$A$7:$A$16,B22),"")</x:f>
      </x:c>
      <x:c r="J22" s="69" t="str">
        <x:f>IF(H22="OK",IF(C22="Issue",D22*I22,0),"")</x:f>
      </x:c>
    </x:row>
    <x:row r="23" ht="27" customHeight="1">
      <x:c r="A23" s="110"/>
      <x:c r="B23" s="100"/>
      <x:c r="C23" s="100"/>
      <x:c r="D23" s="108"/>
      <x:c r="E23" s="100"/>
      <x:c r="F23" s="100"/>
      <x:c r="G23" s="68" t="str">
        <x:f>IF(B23="","",IF(OR(C23="Issue",C23="Adjustment down"),-D23,D23))</x:f>
      </x:c>
      <x:c r="H23" s="23" t="str">
        <x:f>IF(COUNTA(A23:F23)=0,"",IF(OR(A23="",B23="",C23="",D23=""),"CHECK missing input",IF(COUNTIFS('Parts'!$A$7:$A$16,B23)&lt;&gt;1,"CHECK part ID",IF(OR(NOT(ISNUMBER(A23)),NOT(ISNUMBER(D23)),D23&lt;=0),"CHECK date or qty",IF(OR(C23="Receipt",C23="Issue",C23="Adjustment up",C23="Adjustment down"),"OK","CHECK type")))))</x:f>
      </x:c>
      <x:c r="I23" s="69" t="str">
        <x:f>IF(H23="OK",SUMIFS('Parts'!$H$7:$H$16,'Parts'!$A$7:$A$16,B23),"")</x:f>
      </x:c>
      <x:c r="J23" s="69" t="str">
        <x:f>IF(H23="OK",IF(C23="Issue",D23*I23,0),"")</x:f>
      </x:c>
    </x:row>
    <x:row r="24" ht="27" customHeight="1">
      <x:c r="A24" s="110"/>
      <x:c r="B24" s="100"/>
      <x:c r="C24" s="100"/>
      <x:c r="D24" s="108"/>
      <x:c r="E24" s="100"/>
      <x:c r="F24" s="100"/>
      <x:c r="G24" s="68" t="str">
        <x:f>IF(B24="","",IF(OR(C24="Issue",C24="Adjustment down"),-D24,D24))</x:f>
      </x:c>
      <x:c r="H24" s="23" t="str">
        <x:f>IF(COUNTA(A24:F24)=0,"",IF(OR(A24="",B24="",C24="",D24=""),"CHECK missing input",IF(COUNTIFS('Parts'!$A$7:$A$16,B24)&lt;&gt;1,"CHECK part ID",IF(OR(NOT(ISNUMBER(A24)),NOT(ISNUMBER(D24)),D24&lt;=0),"CHECK date or qty",IF(OR(C24="Receipt",C24="Issue",C24="Adjustment up",C24="Adjustment down"),"OK","CHECK type")))))</x:f>
      </x:c>
      <x:c r="I24" s="69" t="str">
        <x:f>IF(H24="OK",SUMIFS('Parts'!$H$7:$H$16,'Parts'!$A$7:$A$16,B24),"")</x:f>
      </x:c>
      <x:c r="J24" s="69" t="str">
        <x:f>IF(H24="OK",IF(C24="Issue",D24*I24,0),"")</x:f>
      </x:c>
    </x:row>
    <x:row r="25" ht="27" customHeight="1">
      <x:c r="A25" s="110"/>
      <x:c r="B25" s="100"/>
      <x:c r="C25" s="100"/>
      <x:c r="D25" s="108"/>
      <x:c r="E25" s="100"/>
      <x:c r="F25" s="100"/>
      <x:c r="G25" s="68" t="str">
        <x:f>IF(B25="","",IF(OR(C25="Issue",C25="Adjustment down"),-D25,D25))</x:f>
      </x:c>
      <x:c r="H25" s="23" t="str">
        <x:f>IF(COUNTA(A25:F25)=0,"",IF(OR(A25="",B25="",C25="",D25=""),"CHECK missing input",IF(COUNTIFS('Parts'!$A$7:$A$16,B25)&lt;&gt;1,"CHECK part ID",IF(OR(NOT(ISNUMBER(A25)),NOT(ISNUMBER(D25)),D25&lt;=0),"CHECK date or qty",IF(OR(C25="Receipt",C25="Issue",C25="Adjustment up",C25="Adjustment down"),"OK","CHECK type")))))</x:f>
      </x:c>
      <x:c r="I25" s="69" t="str">
        <x:f>IF(H25="OK",SUMIFS('Parts'!$H$7:$H$16,'Parts'!$A$7:$A$16,B25),"")</x:f>
      </x:c>
      <x:c r="J25" s="69" t="str">
        <x:f>IF(H25="OK",IF(C25="Issue",D25*I25,0),"")</x:f>
      </x:c>
    </x:row>
    <x:row r="26" ht="27" customHeight="1">
      <x:c r="A26" s="110"/>
      <x:c r="B26" s="100"/>
      <x:c r="C26" s="100"/>
      <x:c r="D26" s="108"/>
      <x:c r="E26" s="100"/>
      <x:c r="F26" s="100"/>
      <x:c r="G26" s="68" t="str">
        <x:f>IF(B26="","",IF(OR(C26="Issue",C26="Adjustment down"),-D26,D26))</x:f>
      </x:c>
      <x:c r="H26" s="23" t="str">
        <x:f>IF(COUNTA(A26:F26)=0,"",IF(OR(A26="",B26="",C26="",D26=""),"CHECK missing input",IF(COUNTIFS('Parts'!$A$7:$A$16,B26)&lt;&gt;1,"CHECK part ID",IF(OR(NOT(ISNUMBER(A26)),NOT(ISNUMBER(D26)),D26&lt;=0),"CHECK date or qty",IF(OR(C26="Receipt",C26="Issue",C26="Adjustment up",C26="Adjustment down"),"OK","CHECK type")))))</x:f>
      </x:c>
      <x:c r="I26" s="69" t="str">
        <x:f>IF(H26="OK",SUMIFS('Parts'!$H$7:$H$16,'Parts'!$A$7:$A$16,B26),"")</x:f>
      </x:c>
      <x:c r="J26" s="69" t="str">
        <x:f>IF(H26="OK",IF(C26="Issue",D26*I26,0),"")</x:f>
      </x:c>
    </x:row>
    <x:row r="27" ht="27" customHeight="1">
      <x:c r="A27" s="110"/>
      <x:c r="B27" s="100"/>
      <x:c r="C27" s="100"/>
      <x:c r="D27" s="108"/>
      <x:c r="E27" s="100"/>
      <x:c r="F27" s="100"/>
      <x:c r="G27" s="68" t="str">
        <x:f>IF(B27="","",IF(OR(C27="Issue",C27="Adjustment down"),-D27,D27))</x:f>
      </x:c>
      <x:c r="H27" s="23" t="str">
        <x:f>IF(COUNTA(A27:F27)=0,"",IF(OR(A27="",B27="",C27="",D27=""),"CHECK missing input",IF(COUNTIFS('Parts'!$A$7:$A$16,B27)&lt;&gt;1,"CHECK part ID",IF(OR(NOT(ISNUMBER(A27)),NOT(ISNUMBER(D27)),D27&lt;=0),"CHECK date or qty",IF(OR(C27="Receipt",C27="Issue",C27="Adjustment up",C27="Adjustment down"),"OK","CHECK type")))))</x:f>
      </x:c>
      <x:c r="I27" s="69" t="str">
        <x:f>IF(H27="OK",SUMIFS('Parts'!$H$7:$H$16,'Parts'!$A$7:$A$16,B27),"")</x:f>
      </x:c>
      <x:c r="J27" s="69" t="str">
        <x:f>IF(H27="OK",IF(C27="Issue",D27*I27,0),"")</x:f>
      </x:c>
    </x:row>
    <x:row r="28" ht="27" customHeight="1">
      <x:c r="A28" s="110"/>
      <x:c r="B28" s="100"/>
      <x:c r="C28" s="100"/>
      <x:c r="D28" s="108"/>
      <x:c r="E28" s="100"/>
      <x:c r="F28" s="100"/>
      <x:c r="G28" s="68" t="str">
        <x:f>IF(B28="","",IF(OR(C28="Issue",C28="Adjustment down"),-D28,D28))</x:f>
      </x:c>
      <x:c r="H28" s="23" t="str">
        <x:f>IF(COUNTA(A28:F28)=0,"",IF(OR(A28="",B28="",C28="",D28=""),"CHECK missing input",IF(COUNTIFS('Parts'!$A$7:$A$16,B28)&lt;&gt;1,"CHECK part ID",IF(OR(NOT(ISNUMBER(A28)),NOT(ISNUMBER(D28)),D28&lt;=0),"CHECK date or qty",IF(OR(C28="Receipt",C28="Issue",C28="Adjustment up",C28="Adjustment down"),"OK","CHECK type")))))</x:f>
      </x:c>
      <x:c r="I28" s="69" t="str">
        <x:f>IF(H28="OK",SUMIFS('Parts'!$H$7:$H$16,'Parts'!$A$7:$A$16,B28),"")</x:f>
      </x:c>
      <x:c r="J28" s="69" t="str">
        <x:f>IF(H28="OK",IF(C28="Issue",D28*I28,0),"")</x:f>
      </x:c>
    </x:row>
    <x:row r="29" ht="27" customHeight="1">
      <x:c r="A29" s="110"/>
      <x:c r="B29" s="100"/>
      <x:c r="C29" s="100"/>
      <x:c r="D29" s="108"/>
      <x:c r="E29" s="100"/>
      <x:c r="F29" s="100"/>
      <x:c r="G29" s="68" t="str">
        <x:f>IF(B29="","",IF(OR(C29="Issue",C29="Adjustment down"),-D29,D29))</x:f>
      </x:c>
      <x:c r="H29" s="23" t="str">
        <x:f>IF(COUNTA(A29:F29)=0,"",IF(OR(A29="",B29="",C29="",D29=""),"CHECK missing input",IF(COUNTIFS('Parts'!$A$7:$A$16,B29)&lt;&gt;1,"CHECK part ID",IF(OR(NOT(ISNUMBER(A29)),NOT(ISNUMBER(D29)),D29&lt;=0),"CHECK date or qty",IF(OR(C29="Receipt",C29="Issue",C29="Adjustment up",C29="Adjustment down"),"OK","CHECK type")))))</x:f>
      </x:c>
      <x:c r="I29" s="69" t="str">
        <x:f>IF(H29="OK",SUMIFS('Parts'!$H$7:$H$16,'Parts'!$A$7:$A$16,B29),"")</x:f>
      </x:c>
      <x:c r="J29" s="69" t="str">
        <x:f>IF(H29="OK",IF(C29="Issue",D29*I29,0),"")</x:f>
      </x:c>
    </x:row>
    <x:row r="30" ht="27" customHeight="1">
      <x:c r="A30" s="110"/>
      <x:c r="B30" s="100"/>
      <x:c r="C30" s="100"/>
      <x:c r="D30" s="108"/>
      <x:c r="E30" s="100"/>
      <x:c r="F30" s="100"/>
      <x:c r="G30" s="68" t="str">
        <x:f>IF(B30="","",IF(OR(C30="Issue",C30="Adjustment down"),-D30,D30))</x:f>
      </x:c>
      <x:c r="H30" s="23" t="str">
        <x:f>IF(COUNTA(A30:F30)=0,"",IF(OR(A30="",B30="",C30="",D30=""),"CHECK missing input",IF(COUNTIFS('Parts'!$A$7:$A$16,B30)&lt;&gt;1,"CHECK part ID",IF(OR(NOT(ISNUMBER(A30)),NOT(ISNUMBER(D30)),D30&lt;=0),"CHECK date or qty",IF(OR(C30="Receipt",C30="Issue",C30="Adjustment up",C30="Adjustment down"),"OK","CHECK type")))))</x:f>
      </x:c>
      <x:c r="I30" s="69" t="str">
        <x:f>IF(H30="OK",SUMIFS('Parts'!$H$7:$H$16,'Parts'!$A$7:$A$16,B30),"")</x:f>
      </x:c>
      <x:c r="J30" s="69" t="str">
        <x:f>IF(H30="OK",IF(C30="Issue",D30*I30,0),"")</x:f>
      </x:c>
    </x:row>
    <x:row r="31" ht="27" customHeight="1">
      <x:c r="A31" s="110"/>
      <x:c r="B31" s="100"/>
      <x:c r="C31" s="100"/>
      <x:c r="D31" s="108"/>
      <x:c r="E31" s="100"/>
      <x:c r="F31" s="100"/>
      <x:c r="G31" s="68" t="str">
        <x:f>IF(B31="","",IF(OR(C31="Issue",C31="Adjustment down"),-D31,D31))</x:f>
      </x:c>
      <x:c r="H31" s="23" t="str">
        <x:f>IF(COUNTA(A31:F31)=0,"",IF(OR(A31="",B31="",C31="",D31=""),"CHECK missing input",IF(COUNTIFS('Parts'!$A$7:$A$16,B31)&lt;&gt;1,"CHECK part ID",IF(OR(NOT(ISNUMBER(A31)),NOT(ISNUMBER(D31)),D31&lt;=0),"CHECK date or qty",IF(OR(C31="Receipt",C31="Issue",C31="Adjustment up",C31="Adjustment down"),"OK","CHECK type")))))</x:f>
      </x:c>
      <x:c r="I31" s="69" t="str">
        <x:f>IF(H31="OK",SUMIFS('Parts'!$H$7:$H$16,'Parts'!$A$7:$A$16,B31),"")</x:f>
      </x:c>
      <x:c r="J31" s="69" t="str">
        <x:f>IF(H31="OK",IF(C31="Issue",D31*I31,0),"")</x:f>
      </x:c>
    </x:row>
  </x:sheetData>
  <x:sheetProtection password="D73D" sheet="1" objects="1" scenarios="1" formatCells="1" formatColumns="1" formatRows="1" insertColumns="1" insertRows="1" deleteColumns="1" deleteRows="1" sort="1" autoFilter="0" selectLockedCells="0" selectUnlockedCells="0"/>
  <x:mergeCells>
    <x:mergeCell ref="C2:J2"/>
    <x:mergeCell ref="C3:J3"/>
    <x:mergeCell ref="A5:J5"/>
  </x:mergeCells>
  <x:conditionalFormatting sqref="H7:H31">
    <x:cfRule type="expression" dxfId="8" priority="1">
      <x:formula>LEFT(H7,5)="CHECK"</x:formula>
    </x:cfRule>
  </x:conditionalFormatting>
  <x:dataValidations count="2">
    <x:dataValidation type="list" sqref="C7:C31">
      <x:formula1>"Receipt,Issue,Adjustment up,Adjustment down"</x:formula1>
    </x:dataValidation>
    <x:dataValidation type="decimal" operator="greaterThan" sqref="D7:D31">
      <x:formula1>0</x:formula1>
    </x:dataValidation>
  </x:dataValidations>
  <x:hyperlinks>
    <x:hyperlink xmlns:ns1="http://schemas.openxmlformats.org/officeDocument/2006/relationships" ref="A5" ns1:id="rIdMROUpgrade"/>
  </x:hyperlinks>
  <x:pageMargins left="0.7" right="0.7" top="0.75" bottom="0.75" header="0.3" footer="0.3"/>
  <x:headerFooter>
    <x:oddHeader>&amp;C&amp;"Arial,Bold"&amp;18&amp;KB28A43MRO SAMPLE</x:oddHeader>
    <x:oddFooter>&amp;LFree sample: 10 parts / 25 transactions&amp;CUpgrade $29: mroexcellencesystem.com/spare-parts/&amp;R&amp;P of &amp;N</x:oddFooter>
  </x:headerFooter>
  <x:drawing xmlns:r="http://schemas.openxmlformats.org/officeDocument/2006/relationships" r:id="Raa1cff3faaea4015"/>
  <x:tableParts count="1">
    <x:tablePart xmlns:r="http://schemas.openxmlformats.org/officeDocument/2006/relationships" r:id="R0dc25a12c42147d3"/>
  </x:tableParts>
</x:worksheet>
</file>

<file path=xl/worksheets/sheet5.xml><?xml version="1.0" encoding="utf-8"?>
<x:worksheet xmlns:x="http://schemas.openxmlformats.org/spreadsheetml/2006/main">
  <x:sheetPr>
    <x:tabColor rgb="FF8293A6"/>
  </x:sheetPr>
  <x:sheetViews>
    <x:sheetView showGridLines="0" workbookViewId="0"/>
  </x:sheetViews>
  <x:sheetFormatPr defaultRowHeight="15"/>
  <x:cols>
    <x:col min="1" max="1" width="10" hidden="0" customWidth="1"/>
    <x:col min="2" max="2" width="10" hidden="0" customWidth="1"/>
    <x:col min="3" max="3" width="10" hidden="0" customWidth="1"/>
    <x:col min="4" max="4" width="10" hidden="0" customWidth="1"/>
    <x:col min="5" max="5" width="10" hidden="0" customWidth="1"/>
    <x:col min="6" max="6" width="10" hidden="0" customWidth="1"/>
    <x:col min="7" max="7" width="10" hidden="0" customWidth="1"/>
    <x:col min="8" max="8" width="10" hidden="0" customWidth="1"/>
    <x:col min="9" max="9" width="10" hidden="0" customWidth="1"/>
    <x:col min="10" max="10" width="10" hidden="0" customWidth="1"/>
    <x:col min="11" max="11" width="10" hidden="0" customWidth="1"/>
    <x:col min="12" max="12" width="10" hidden="0" customWidth="1"/>
    <x:col min="13" max="13" width="10" hidden="0" customWidth="1"/>
    <x:col min="14" max="14" width="10" hidden="0" customWidth="1"/>
  </x:cols>
  <x:sheetData>
    <x:row r="1" ht="23" customHeight="1">
      <x:c r="A1" s="7"/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</x:row>
    <x:row r="2" ht="31" customHeight="1">
      <x:c r="A2" s="7"/>
      <x:c r="B2" s="7"/>
      <x:c r="C2" s="17" t="str">
        <x:v>Workbook guide</x:v>
      </x:c>
      <x:c r="D2" s="17" t="str">
        <x:v>Workbook guide</x:v>
      </x:c>
      <x:c r="E2" s="17" t="str">
        <x:v>Workbook guide</x:v>
      </x:c>
      <x:c r="F2" s="17" t="str">
        <x:v>Workbook guide</x:v>
      </x:c>
      <x:c r="G2" s="17" t="str">
        <x:v>Workbook guide</x:v>
      </x:c>
      <x:c r="H2" s="17" t="str">
        <x:v>Workbook guide</x:v>
      </x:c>
      <x:c r="I2" s="17" t="str">
        <x:v>Workbook guide</x:v>
      </x:c>
      <x:c r="J2" s="17" t="str">
        <x:v>Workbook guide</x:v>
      </x:c>
      <x:c r="K2" s="17" t="str">
        <x:v>Workbook guide</x:v>
      </x:c>
      <x:c r="L2" s="17" t="str">
        <x:v>Workbook guide</x:v>
      </x:c>
      <x:c r="M2" s="17" t="str">
        <x:v>Workbook guide</x:v>
      </x:c>
      <x:c r="N2" s="17" t="str">
        <x:v>Workbook guide</x:v>
      </x:c>
    </x:row>
    <x:row r="3" ht="24" customHeight="1">
      <x:c r="A3" s="7"/>
      <x:c r="B3" s="7"/>
      <x:c r="C3" s="18" t="str">
        <x:v>MRO EXCELLENCE • SAMPLE • 10 PARTS / 25 TRANSACTIONS</x:v>
      </x:c>
      <x:c r="D3" s="18" t="str">
        <x:v>MRO EXCELLENCE SYSTEM   /   VERSION 2.0</x:v>
      </x:c>
      <x:c r="E3" s="18" t="str">
        <x:v>MRO EXCELLENCE SYSTEM   /   VERSION 2.0</x:v>
      </x:c>
      <x:c r="F3" s="18" t="str">
        <x:v>MRO EXCELLENCE SYSTEM   /   VERSION 2.0</x:v>
      </x:c>
      <x:c r="G3" s="18" t="str">
        <x:v>MRO EXCELLENCE SYSTEM   /   VERSION 2.0</x:v>
      </x:c>
      <x:c r="H3" s="18" t="str">
        <x:v>MRO EXCELLENCE SYSTEM   /   VERSION 2.0</x:v>
      </x:c>
      <x:c r="I3" s="18" t="str">
        <x:v>MRO EXCELLENCE SYSTEM   /   VERSION 2.0</x:v>
      </x:c>
      <x:c r="J3" s="18" t="str">
        <x:v>MRO EXCELLENCE SYSTEM   /   VERSION 2.0</x:v>
      </x:c>
      <x:c r="K3" s="18" t="str">
        <x:v>MRO EXCELLENCE SYSTEM   /   VERSION 2.0</x:v>
      </x:c>
      <x:c r="L3" s="18" t="str">
        <x:v>MRO EXCELLENCE SYSTEM   /   VERSION 2.0</x:v>
      </x:c>
      <x:c r="M3" s="18" t="str">
        <x:v>MRO EXCELLENCE SYSTEM   /   VERSION 2.0</x:v>
      </x:c>
      <x:c r="N3" s="18" t="str">
        <x:v>MRO EXCELLENCE SYSTEM   /   VERSION 2.0</x:v>
      </x:c>
    </x:row>
    <x:row r="4" ht="23" customHeight="1">
      <x:c r="A4" s="19"/>
      <x:c r="B4" s="19"/>
      <x:c r="C4" s="19"/>
      <x:c r="D4" s="19"/>
      <x:c r="E4" s="19"/>
      <x:c r="F4" s="19"/>
      <x:c r="G4" s="19"/>
      <x:c r="H4" s="19"/>
      <x:c r="I4" s="19"/>
      <x:c r="J4" s="19"/>
      <x:c r="K4" s="19"/>
      <x:c r="L4" s="19"/>
      <x:c r="M4" s="19"/>
      <x:c r="N4" s="19"/>
    </x:row>
    <x:row r="5" ht="23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</x:row>
    <x:row r="6" ht="29" customHeight="1">
      <x:c r="A6" s="8" t="str">
        <x:v>01  SET UP YOUR INVENTORY</x:v>
      </x:c>
      <x:c r="B6" s="8" t="str">
        <x:v>01  SET UP YOUR INVENTORY</x:v>
      </x:c>
      <x:c r="C6" s="8" t="str">
        <x:v>01  SET UP YOUR INVENTORY</x:v>
      </x:c>
      <x:c r="D6" s="8" t="str">
        <x:v>01  SET UP YOUR INVENTORY</x:v>
      </x:c>
      <x:c r="E6" s="8" t="str">
        <x:v>01  SET UP YOUR INVENTORY</x:v>
      </x:c>
      <x:c r="F6" s="8" t="str">
        <x:v>01  SET UP YOUR INVENTORY</x:v>
      </x:c>
      <x:c r="G6" s="8" t="str">
        <x:v>01  SET UP YOUR INVENTORY</x:v>
      </x:c>
      <x:c r="H6" s="8" t="str">
        <x:v>01  SET UP YOUR INVENTORY</x:v>
      </x:c>
      <x:c r="I6" s="8" t="str">
        <x:v>01  SET UP YOUR INVENTORY</x:v>
      </x:c>
      <x:c r="J6" s="8" t="str">
        <x:v>01  SET UP YOUR INVENTORY</x:v>
      </x:c>
      <x:c r="K6" s="8" t="str">
        <x:v>01  SET UP YOUR INVENTORY</x:v>
      </x:c>
      <x:c r="L6" s="8" t="str">
        <x:v>01  SET UP YOUR INVENTORY</x:v>
      </x:c>
      <x:c r="M6" s="8" t="str">
        <x:v>01  SET UP YOUR INVENTORY</x:v>
      </x:c>
      <x:c r="N6" s="8" t="str">
        <x:v>01  SET UP YOUR INVENTORY</x:v>
      </x:c>
    </x:row>
    <x:row r="7" ht="25" customHeight="1">
      <x:c r="A7" s="2" t="str">
        <x:v>Save a working copy. The five sample parts and transactions are fictional.</x:v>
      </x:c>
      <x:c r="B7" s="2" t="str">
        <x:v>Save a working copy. The five sample parts and transactions are fictional.</x:v>
      </x:c>
      <x:c r="C7" s="2" t="str">
        <x:v>Save a working copy. The five sample parts and transactions are fictional.</x:v>
      </x:c>
      <x:c r="D7" s="2" t="str">
        <x:v>Save a working copy. The five sample parts and transactions are fictional.</x:v>
      </x:c>
      <x:c r="E7" s="2" t="str">
        <x:v>Save a working copy. The five sample parts and transactions are fictional.</x:v>
      </x:c>
      <x:c r="F7" s="2" t="str">
        <x:v>Save a working copy. The five sample parts and transactions are fictional.</x:v>
      </x:c>
      <x:c r="G7" s="2" t="str">
        <x:v>Save a working copy. The five sample parts and transactions are fictional.</x:v>
      </x:c>
      <x:c r="H7" s="2" t="str">
        <x:v>Save a working copy. The five sample parts and transactions are fictional.</x:v>
      </x:c>
      <x:c r="I7" s="2" t="str">
        <x:v>Save a working copy. The five sample parts and transactions are fictional.</x:v>
      </x:c>
      <x:c r="J7" s="2" t="str">
        <x:v>Save a working copy. The five sample parts and transactions are fictional.</x:v>
      </x:c>
      <x:c r="K7" s="2" t="str">
        <x:v>Save a working copy. The five sample parts and transactions are fictional.</x:v>
      </x:c>
      <x:c r="L7" s="2" t="str">
        <x:v>Save a working copy. The five sample parts and transactions are fictional.</x:v>
      </x:c>
      <x:c r="M7" s="2" t="str">
        <x:v>Save a working copy. The five sample parts and transactions are fictional.</x:v>
      </x:c>
      <x:c r="N7" s="2" t="str">
        <x:v>Save a working copy. The five sample parts and transactions are fictional.</x:v>
      </x:c>
    </x:row>
    <x:row r="8" ht="25" customHeight="1">
      <x:c r="A8" s="2" t="str">
        <x:v>Clear amber example inputs on Parts and Transactions. Keep calculated columns.</x:v>
      </x:c>
      <x:c r="B8" s="2" t="str">
        <x:v>Clear amber example inputs on Parts and Transactions. Keep calculated columns.</x:v>
      </x:c>
      <x:c r="C8" s="2" t="str">
        <x:v>Clear amber example inputs on Parts and Transactions. Keep calculated columns.</x:v>
      </x:c>
      <x:c r="D8" s="2" t="str">
        <x:v>Clear amber example inputs on Parts and Transactions. Keep calculated columns.</x:v>
      </x:c>
      <x:c r="E8" s="2" t="str">
        <x:v>Clear amber example inputs on Parts and Transactions. Keep calculated columns.</x:v>
      </x:c>
      <x:c r="F8" s="2" t="str">
        <x:v>Clear amber example inputs on Parts and Transactions. Keep calculated columns.</x:v>
      </x:c>
      <x:c r="G8" s="2" t="str">
        <x:v>Clear amber example inputs on Parts and Transactions. Keep calculated columns.</x:v>
      </x:c>
      <x:c r="H8" s="2" t="str">
        <x:v>Clear amber example inputs on Parts and Transactions. Keep calculated columns.</x:v>
      </x:c>
      <x:c r="I8" s="2" t="str">
        <x:v>Clear amber example inputs on Parts and Transactions. Keep calculated columns.</x:v>
      </x:c>
      <x:c r="J8" s="2" t="str">
        <x:v>Clear amber example inputs on Parts and Transactions. Keep calculated columns.</x:v>
      </x:c>
      <x:c r="K8" s="2" t="str">
        <x:v>Clear amber example inputs on Parts and Transactions. Keep calculated columns.</x:v>
      </x:c>
      <x:c r="L8" s="2" t="str">
        <x:v>Clear amber example inputs on Parts and Transactions. Keep calculated columns.</x:v>
      </x:c>
      <x:c r="M8" s="2" t="str">
        <x:v>Clear amber example inputs on Parts and Transactions. Keep calculated columns.</x:v>
      </x:c>
      <x:c r="N8" s="2" t="str">
        <x:v>Clear amber example inputs on Parts and Transactions. Keep calculated columns.</x:v>
      </x:c>
    </x:row>
    <x:row r="9" ht="25" customHeight="1">
      <x:c r="A9" s="2" t="str">
        <x:v>Enter unique part IDs, counts, suppliers, unit costs, reorder points and targets.</x:v>
      </x:c>
      <x:c r="B9" s="2" t="str">
        <x:v>Enter unique part IDs, counts, suppliers, unit costs, reorder points and targets.</x:v>
      </x:c>
      <x:c r="C9" s="2" t="str">
        <x:v>Enter unique part IDs, counts, suppliers, unit costs, reorder points and targets.</x:v>
      </x:c>
      <x:c r="D9" s="2" t="str">
        <x:v>Enter unique part IDs, counts, suppliers, unit costs, reorder points and targets.</x:v>
      </x:c>
      <x:c r="E9" s="2" t="str">
        <x:v>Enter unique part IDs, counts, suppliers, unit costs, reorder points and targets.</x:v>
      </x:c>
      <x:c r="F9" s="2" t="str">
        <x:v>Enter unique part IDs, counts, suppliers, unit costs, reorder points and targets.</x:v>
      </x:c>
      <x:c r="G9" s="2" t="str">
        <x:v>Enter unique part IDs, counts, suppliers, unit costs, reorder points and targets.</x:v>
      </x:c>
      <x:c r="H9" s="2" t="str">
        <x:v>Enter unique part IDs, counts, suppliers, unit costs, reorder points and targets.</x:v>
      </x:c>
      <x:c r="I9" s="2" t="str">
        <x:v>Enter unique part IDs, counts, suppliers, unit costs, reorder points and targets.</x:v>
      </x:c>
      <x:c r="J9" s="2" t="str">
        <x:v>Enter unique part IDs, counts, suppliers, unit costs, reorder points and targets.</x:v>
      </x:c>
      <x:c r="K9" s="2" t="str">
        <x:v>Enter unique part IDs, counts, suppliers, unit costs, reorder points and targets.</x:v>
      </x:c>
      <x:c r="L9" s="2" t="str">
        <x:v>Enter unique part IDs, counts, suppliers, unit costs, reorder points and targets.</x:v>
      </x:c>
      <x:c r="M9" s="2" t="str">
        <x:v>Enter unique part IDs, counts, suppliers, unit costs, reorder points and targets.</x:v>
      </x:c>
      <x:c r="N9" s="2" t="str">
        <x:v>Enter unique part IDs, counts, suppliers, unit costs, reorder points and targets.</x:v>
      </x:c>
    </x:row>
    <x:row r="10" ht="25" customHeight="1">
      <x:c r="A10" s="2" t="str">
        <x:v>Use one currency (USD) and one base unit per part. Convert pack sizes first.</x:v>
      </x:c>
      <x:c r="B10" s="2" t="str">
        <x:v>Use one currency (USD) and one base unit per part. Convert pack sizes first.</x:v>
      </x:c>
      <x:c r="C10" s="2" t="str">
        <x:v>Use one currency (USD) and one base unit per part. Convert pack sizes first.</x:v>
      </x:c>
      <x:c r="D10" s="2" t="str">
        <x:v>Use one currency (USD) and one base unit per part. Convert pack sizes first.</x:v>
      </x:c>
      <x:c r="E10" s="2" t="str">
        <x:v>Use one currency (USD) and one base unit per part. Convert pack sizes first.</x:v>
      </x:c>
      <x:c r="F10" s="2" t="str">
        <x:v>Use one currency (USD) and one base unit per part. Convert pack sizes first.</x:v>
      </x:c>
      <x:c r="G10" s="2" t="str">
        <x:v>Use one currency (USD) and one base unit per part. Convert pack sizes first.</x:v>
      </x:c>
      <x:c r="H10" s="2" t="str">
        <x:v>Use one currency (USD) and one base unit per part. Convert pack sizes first.</x:v>
      </x:c>
      <x:c r="I10" s="2" t="str">
        <x:v>Use one currency (USD) and one base unit per part. Convert pack sizes first.</x:v>
      </x:c>
      <x:c r="J10" s="2" t="str">
        <x:v>Use one currency (USD) and one base unit per part. Convert pack sizes first.</x:v>
      </x:c>
      <x:c r="K10" s="2" t="str">
        <x:v>Use one currency (USD) and one base unit per part. Convert pack sizes first.</x:v>
      </x:c>
      <x:c r="L10" s="2" t="str">
        <x:v>Use one currency (USD) and one base unit per part. Convert pack sizes first.</x:v>
      </x:c>
      <x:c r="M10" s="2" t="str">
        <x:v>Use one currency (USD) and one base unit per part. Convert pack sizes first.</x:v>
      </x:c>
      <x:c r="N10" s="2" t="str">
        <x:v>Use one currency (USD) and one base unit per part. Convert pack sizes first.</x:v>
      </x:c>
    </x:row>
    <x:row r="11" ht="25" customHeight="1">
      <x:c r="A11" s="2" t="str">
        <x:v>Enter expected daily usage in Parts column U to enable the scenario planner.</x:v>
      </x:c>
      <x:c r="B11" s="2" t="str">
        <x:v>Enter expected daily usage in Parts column U to enable the scenario planner.</x:v>
      </x:c>
      <x:c r="C11" s="2" t="str">
        <x:v>Enter expected daily usage in Parts column U to enable the scenario planner.</x:v>
      </x:c>
      <x:c r="D11" s="2" t="str">
        <x:v>Enter expected daily usage in Parts column U to enable the scenario planner.</x:v>
      </x:c>
      <x:c r="E11" s="2" t="str">
        <x:v>Enter expected daily usage in Parts column U to enable the scenario planner.</x:v>
      </x:c>
      <x:c r="F11" s="2" t="str">
        <x:v>Enter expected daily usage in Parts column U to enable the scenario planner.</x:v>
      </x:c>
      <x:c r="G11" s="2" t="str">
        <x:v>Enter expected daily usage in Parts column U to enable the scenario planner.</x:v>
      </x:c>
      <x:c r="H11" s="2" t="str">
        <x:v>Enter expected daily usage in Parts column U to enable the scenario planner.</x:v>
      </x:c>
      <x:c r="I11" s="2" t="str">
        <x:v>Enter expected daily usage in Parts column U to enable the scenario planner.</x:v>
      </x:c>
      <x:c r="J11" s="2" t="str">
        <x:v>Enter expected daily usage in Parts column U to enable the scenario planner.</x:v>
      </x:c>
      <x:c r="K11" s="2" t="str">
        <x:v>Enter expected daily usage in Parts column U to enable the scenario planner.</x:v>
      </x:c>
      <x:c r="L11" s="2" t="str">
        <x:v>Enter expected daily usage in Parts column U to enable the scenario planner.</x:v>
      </x:c>
      <x:c r="M11" s="2" t="str">
        <x:v>Enter expected daily usage in Parts column U to enable the scenario planner.</x:v>
      </x:c>
      <x:c r="N11" s="2" t="str">
        <x:v>Enter expected daily usage in Parts column U to enable the scenario planner.</x:v>
      </x:c>
    </x:row>
    <x:row r="12" ht="23" customHeight="1">
      <x:c r="A12" s="2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23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</x:row>
    <x:row r="14" ht="29" customHeight="1">
      <x:c r="A14" s="8" t="str">
        <x:v>02  KEEP STOCK MOVEMENTS CURRENT</x:v>
      </x:c>
      <x:c r="B14" s="8" t="str">
        <x:v>02  KEEP STOCK MOVEMENTS CURRENT</x:v>
      </x:c>
      <x:c r="C14" s="8" t="str">
        <x:v>02  KEEP STOCK MOVEMENTS CURRENT</x:v>
      </x:c>
      <x:c r="D14" s="8" t="str">
        <x:v>02  KEEP STOCK MOVEMENTS CURRENT</x:v>
      </x:c>
      <x:c r="E14" s="8" t="str">
        <x:v>02  KEEP STOCK MOVEMENTS CURRENT</x:v>
      </x:c>
      <x:c r="F14" s="8" t="str">
        <x:v>02  KEEP STOCK MOVEMENTS CURRENT</x:v>
      </x:c>
      <x:c r="G14" s="8" t="str">
        <x:v>02  KEEP STOCK MOVEMENTS CURRENT</x:v>
      </x:c>
      <x:c r="H14" s="8" t="str">
        <x:v>02  KEEP STOCK MOVEMENTS CURRENT</x:v>
      </x:c>
      <x:c r="I14" s="8" t="str">
        <x:v>02  KEEP STOCK MOVEMENTS CURRENT</x:v>
      </x:c>
      <x:c r="J14" s="8" t="str">
        <x:v>02  KEEP STOCK MOVEMENTS CURRENT</x:v>
      </x:c>
      <x:c r="K14" s="8" t="str">
        <x:v>02  KEEP STOCK MOVEMENTS CURRENT</x:v>
      </x:c>
      <x:c r="L14" s="8" t="str">
        <x:v>02  KEEP STOCK MOVEMENTS CURRENT</x:v>
      </x:c>
      <x:c r="M14" s="8" t="str">
        <x:v>02  KEEP STOCK MOVEMENTS CURRENT</x:v>
      </x:c>
      <x:c r="N14" s="8" t="str">
        <x:v>02  KEEP STOCK MOVEMENTS CURRENT</x:v>
      </x:c>
    </x:row>
    <x:row r="15" ht="25" customHeight="1">
      <x:c r="A15" s="2" t="str">
        <x:v>Record receipts, issues and count adjustments with dates and positive quantities.</x:v>
      </x:c>
      <x:c r="B15" s="2" t="str">
        <x:v>Record receipts, issues and count adjustments with dates and positive quantities.</x:v>
      </x:c>
      <x:c r="C15" s="2" t="str">
        <x:v>Record receipts, issues and count adjustments with dates and positive quantities.</x:v>
      </x:c>
      <x:c r="D15" s="2" t="str">
        <x:v>Record receipts, issues and count adjustments with dates and positive quantities.</x:v>
      </x:c>
      <x:c r="E15" s="2" t="str">
        <x:v>Record receipts, issues and count adjustments with dates and positive quantities.</x:v>
      </x:c>
      <x:c r="F15" s="2" t="str">
        <x:v>Record receipts, issues and count adjustments with dates and positive quantities.</x:v>
      </x:c>
      <x:c r="G15" s="2" t="str">
        <x:v>Record receipts, issues and count adjustments with dates and positive quantities.</x:v>
      </x:c>
      <x:c r="H15" s="2" t="str">
        <x:v>Record receipts, issues and count adjustments with dates and positive quantities.</x:v>
      </x:c>
      <x:c r="I15" s="2" t="str">
        <x:v>Record receipts, issues and count adjustments with dates and positive quantities.</x:v>
      </x:c>
      <x:c r="J15" s="2" t="str">
        <x:v>Record receipts, issues and count adjustments with dates and positive quantities.</x:v>
      </x:c>
      <x:c r="K15" s="2" t="str">
        <x:v>Record receipts, issues and count adjustments with dates and positive quantities.</x:v>
      </x:c>
      <x:c r="L15" s="2" t="str">
        <x:v>Record receipts, issues and count adjustments with dates and positive quantities.</x:v>
      </x:c>
      <x:c r="M15" s="2" t="str">
        <x:v>Record receipts, issues and count adjustments with dates and positive quantities.</x:v>
      </x:c>
      <x:c r="N15" s="2" t="str">
        <x:v>Record receipts, issues and count adjustments with dates and positive quantities.</x:v>
      </x:c>
    </x:row>
    <x:row r="16" ht="25" customHeight="1">
      <x:c r="A16" s="2" t="str">
        <x:v>For a delivery, log the Receipt and reduce the On order quantity on Parts.</x:v>
      </x:c>
      <x:c r="B16" s="2" t="str">
        <x:v>For a delivery, log the Receipt and reduce the On order quantity on Parts.</x:v>
      </x:c>
      <x:c r="C16" s="2" t="str">
        <x:v>For a delivery, log the Receipt and reduce the On order quantity on Parts.</x:v>
      </x:c>
      <x:c r="D16" s="2" t="str">
        <x:v>For a delivery, log the Receipt and reduce the On order quantity on Parts.</x:v>
      </x:c>
      <x:c r="E16" s="2" t="str">
        <x:v>For a delivery, log the Receipt and reduce the On order quantity on Parts.</x:v>
      </x:c>
      <x:c r="F16" s="2" t="str">
        <x:v>For a delivery, log the Receipt and reduce the On order quantity on Parts.</x:v>
      </x:c>
      <x:c r="G16" s="2" t="str">
        <x:v>For a delivery, log the Receipt and reduce the On order quantity on Parts.</x:v>
      </x:c>
      <x:c r="H16" s="2" t="str">
        <x:v>For a delivery, log the Receipt and reduce the On order quantity on Parts.</x:v>
      </x:c>
      <x:c r="I16" s="2" t="str">
        <x:v>For a delivery, log the Receipt and reduce the On order quantity on Parts.</x:v>
      </x:c>
      <x:c r="J16" s="2" t="str">
        <x:v>For a delivery, log the Receipt and reduce the On order quantity on Parts.</x:v>
      </x:c>
      <x:c r="K16" s="2" t="str">
        <x:v>For a delivery, log the Receipt and reduce the On order quantity on Parts.</x:v>
      </x:c>
      <x:c r="L16" s="2" t="str">
        <x:v>For a delivery, log the Receipt and reduce the On order quantity on Parts.</x:v>
      </x:c>
      <x:c r="M16" s="2" t="str">
        <x:v>For a delivery, log the Receipt and reduce the On order quantity on Parts.</x:v>
      </x:c>
      <x:c r="N16" s="2" t="str">
        <x:v>For a delivery, log the Receipt and reduce the On order quantity on Parts.</x:v>
      </x:c>
    </x:row>
    <x:row r="17" ht="25" customHeight="1">
      <x:c r="A17" s="2" t="str">
        <x:v>Correct CHECK rows. Invalid transactions are excluded from stock calculations.</x:v>
      </x:c>
      <x:c r="B17" s="2" t="str">
        <x:v>Correct CHECK rows. Invalid transactions are excluded from stock calculations.</x:v>
      </x:c>
      <x:c r="C17" s="2" t="str">
        <x:v>Correct CHECK rows. Invalid transactions are excluded from stock calculations.</x:v>
      </x:c>
      <x:c r="D17" s="2" t="str">
        <x:v>Correct CHECK rows. Invalid transactions are excluded from stock calculations.</x:v>
      </x:c>
      <x:c r="E17" s="2" t="str">
        <x:v>Correct CHECK rows. Invalid transactions are excluded from stock calculations.</x:v>
      </x:c>
      <x:c r="F17" s="2" t="str">
        <x:v>Correct CHECK rows. Invalid transactions are excluded from stock calculations.</x:v>
      </x:c>
      <x:c r="G17" s="2" t="str">
        <x:v>Correct CHECK rows. Invalid transactions are excluded from stock calculations.</x:v>
      </x:c>
      <x:c r="H17" s="2" t="str">
        <x:v>Correct CHECK rows. Invalid transactions are excluded from stock calculations.</x:v>
      </x:c>
      <x:c r="I17" s="2" t="str">
        <x:v>Correct CHECK rows. Invalid transactions are excluded from stock calculations.</x:v>
      </x:c>
      <x:c r="J17" s="2" t="str">
        <x:v>Correct CHECK rows. Invalid transactions are excluded from stock calculations.</x:v>
      </x:c>
      <x:c r="K17" s="2" t="str">
        <x:v>Correct CHECK rows. Invalid transactions are excluded from stock calculations.</x:v>
      </x:c>
      <x:c r="L17" s="2" t="str">
        <x:v>Correct CHECK rows. Invalid transactions are excluded from stock calculations.</x:v>
      </x:c>
      <x:c r="M17" s="2" t="str">
        <x:v>Correct CHECK rows. Invalid transactions are excluded from stock calculations.</x:v>
      </x:c>
      <x:c r="N17" s="2" t="str">
        <x:v>Correct CHECK rows. Invalid transactions are excluded from stock calculations.</x:v>
      </x:c>
    </x:row>
    <x:row r="18" ht="25" customHeight="1">
      <x:c r="A18" s="2" t="str">
        <x:v>Current on hand = opening + receipts − issues + signed adjustments.</x:v>
      </x:c>
      <x:c r="B18" s="2" t="str">
        <x:v>Current on hand = opening + receipts − issues + signed adjustments.</x:v>
      </x:c>
      <x:c r="C18" s="2" t="str">
        <x:v>Current on hand = opening + receipts − issues + signed adjustments.</x:v>
      </x:c>
      <x:c r="D18" s="2" t="str">
        <x:v>Current on hand = opening + receipts − issues + signed adjustments.</x:v>
      </x:c>
      <x:c r="E18" s="2" t="str">
        <x:v>Current on hand = opening + receipts − issues + signed adjustments.</x:v>
      </x:c>
      <x:c r="F18" s="2" t="str">
        <x:v>Current on hand = opening + receipts − issues + signed adjustments.</x:v>
      </x:c>
      <x:c r="G18" s="2" t="str">
        <x:v>Current on hand = opening + receipts − issues + signed adjustments.</x:v>
      </x:c>
      <x:c r="H18" s="2" t="str">
        <x:v>Current on hand = opening + receipts − issues + signed adjustments.</x:v>
      </x:c>
      <x:c r="I18" s="2" t="str">
        <x:v>Current on hand = opening + receipts − issues + signed adjustments.</x:v>
      </x:c>
      <x:c r="J18" s="2" t="str">
        <x:v>Current on hand = opening + receipts − issues + signed adjustments.</x:v>
      </x:c>
      <x:c r="K18" s="2" t="str">
        <x:v>Current on hand = opening + receipts − issues + signed adjustments.</x:v>
      </x:c>
      <x:c r="L18" s="2" t="str">
        <x:v>Current on hand = opening + receipts − issues + signed adjustments.</x:v>
      </x:c>
      <x:c r="M18" s="2" t="str">
        <x:v>Current on hand = opening + receipts − issues + signed adjustments.</x:v>
      </x:c>
      <x:c r="N18" s="2" t="str">
        <x:v>Current on hand = opening + receipts − issues + signed adjustments.</x:v>
      </x:c>
    </x:row>
    <x:row r="19" ht="25" customHeight="1">
      <x:c r="A19" s="2" t="str">
        <x:v>Stock position = on hand + on order. No reservations or backorders are modeled.</x:v>
      </x:c>
      <x:c r="B19" s="2" t="str">
        <x:v>Stock position = on hand + on order. No reservations or backorders are modeled.</x:v>
      </x:c>
      <x:c r="C19" s="2" t="str">
        <x:v>Stock position = on hand + on order. No reservations or backorders are modeled.</x:v>
      </x:c>
      <x:c r="D19" s="2" t="str">
        <x:v>Stock position = on hand + on order. No reservations or backorders are modeled.</x:v>
      </x:c>
      <x:c r="E19" s="2" t="str">
        <x:v>Stock position = on hand + on order. No reservations or backorders are modeled.</x:v>
      </x:c>
      <x:c r="F19" s="2" t="str">
        <x:v>Stock position = on hand + on order. No reservations or backorders are modeled.</x:v>
      </x:c>
      <x:c r="G19" s="2" t="str">
        <x:v>Stock position = on hand + on order. No reservations or backorders are modeled.</x:v>
      </x:c>
      <x:c r="H19" s="2" t="str">
        <x:v>Stock position = on hand + on order. No reservations or backorders are modeled.</x:v>
      </x:c>
      <x:c r="I19" s="2" t="str">
        <x:v>Stock position = on hand + on order. No reservations or backorders are modeled.</x:v>
      </x:c>
      <x:c r="J19" s="2" t="str">
        <x:v>Stock position = on hand + on order. No reservations or backorders are modeled.</x:v>
      </x:c>
      <x:c r="K19" s="2" t="str">
        <x:v>Stock position = on hand + on order. No reservations or backorders are modeled.</x:v>
      </x:c>
      <x:c r="L19" s="2" t="str">
        <x:v>Stock position = on hand + on order. No reservations or backorders are modeled.</x:v>
      </x:c>
      <x:c r="M19" s="2" t="str">
        <x:v>Stock position = on hand + on order. No reservations or backorders are modeled.</x:v>
      </x:c>
      <x:c r="N19" s="2" t="str">
        <x:v>Stock position = on hand + on order. No reservations or backorders are modeled.</x:v>
      </x:c>
    </x:row>
    <x:row r="20" ht="23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23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</x:row>
    <x:row r="22" ht="29" customHeight="1">
      <x:c r="A22" s="8" t="str">
        <x:v>03  REVIEW THE DASHBOARD AND TEST A CASE</x:v>
      </x:c>
      <x:c r="B22" s="8" t="str">
        <x:v>03  REVIEW THE DASHBOARD AND TEST A CASE</x:v>
      </x:c>
      <x:c r="C22" s="8" t="str">
        <x:v>03  REVIEW THE DASHBOARD AND TEST A CASE</x:v>
      </x:c>
      <x:c r="D22" s="8" t="str">
        <x:v>03  REVIEW THE DASHBOARD AND TEST A CASE</x:v>
      </x:c>
      <x:c r="E22" s="8" t="str">
        <x:v>03  REVIEW THE DASHBOARD AND TEST A CASE</x:v>
      </x:c>
      <x:c r="F22" s="8" t="str">
        <x:v>03  REVIEW THE DASHBOARD AND TEST A CASE</x:v>
      </x:c>
      <x:c r="G22" s="8" t="str">
        <x:v>03  REVIEW THE DASHBOARD AND TEST A CASE</x:v>
      </x:c>
      <x:c r="H22" s="8" t="str">
        <x:v>03  REVIEW THE DASHBOARD AND TEST A CASE</x:v>
      </x:c>
      <x:c r="I22" s="8" t="str">
        <x:v>03  REVIEW THE DASHBOARD AND TEST A CASE</x:v>
      </x:c>
      <x:c r="J22" s="8" t="str">
        <x:v>03  REVIEW THE DASHBOARD AND TEST A CASE</x:v>
      </x:c>
      <x:c r="K22" s="8" t="str">
        <x:v>03  REVIEW THE DASHBOARD AND TEST A CASE</x:v>
      </x:c>
      <x:c r="L22" s="8" t="str">
        <x:v>03  REVIEW THE DASHBOARD AND TEST A CASE</x:v>
      </x:c>
      <x:c r="M22" s="8" t="str">
        <x:v>03  REVIEW THE DASHBOARD AND TEST A CASE</x:v>
      </x:c>
      <x:c r="N22" s="8" t="str">
        <x:v>03  REVIEW THE DASHBOARD AND TEST A CASE</x:v>
      </x:c>
    </x:row>
    <x:row r="23" ht="25" customHeight="1">
      <x:c r="A23" s="2" t="str">
        <x:v>Overview summarizes current stock, purchasing needs and recorded usage value.</x:v>
      </x:c>
      <x:c r="B23" s="2" t="str">
        <x:v>Overview summarizes current stock, purchasing needs and recorded usage value.</x:v>
      </x:c>
      <x:c r="C23" s="2" t="str">
        <x:v>Overview summarizes current stock, purchasing needs and recorded usage value.</x:v>
      </x:c>
      <x:c r="D23" s="2" t="str">
        <x:v>Overview summarizes current stock, purchasing needs and recorded usage value.</x:v>
      </x:c>
      <x:c r="E23" s="2" t="str">
        <x:v>Overview summarizes current stock, purchasing needs and recorded usage value.</x:v>
      </x:c>
      <x:c r="F23" s="2" t="str">
        <x:v>Overview summarizes current stock, purchasing needs and recorded usage value.</x:v>
      </x:c>
      <x:c r="G23" s="2" t="str">
        <x:v>Overview summarizes current stock, purchasing needs and recorded usage value.</x:v>
      </x:c>
      <x:c r="H23" s="2" t="str">
        <x:v>Overview summarizes current stock, purchasing needs and recorded usage value.</x:v>
      </x:c>
      <x:c r="I23" s="2" t="str">
        <x:v>Overview summarizes current stock, purchasing needs and recorded usage value.</x:v>
      </x:c>
      <x:c r="J23" s="2" t="str">
        <x:v>Overview summarizes current stock, purchasing needs and recorded usage value.</x:v>
      </x:c>
      <x:c r="K23" s="2" t="str">
        <x:v>Overview summarizes current stock, purchasing needs and recorded usage value.</x:v>
      </x:c>
      <x:c r="L23" s="2" t="str">
        <x:v>Overview summarizes current stock, purchasing needs and recorded usage value.</x:v>
      </x:c>
      <x:c r="M23" s="2" t="str">
        <x:v>Overview summarizes current stock, purchasing needs and recorded usage value.</x:v>
      </x:c>
      <x:c r="N23" s="2" t="str">
        <x:v>Overview summarizes current stock, purchasing needs and recorded usage value.</x:v>
      </x:c>
    </x:row>
    <x:row r="24" ht="25" customHeight="1">
      <x:c r="A24" s="2" t="str">
        <x:v>The usage chart covers six months ending in the latest entered transaction month.</x:v>
      </x:c>
      <x:c r="B24" s="2" t="str">
        <x:v>The usage chart covers six months ending in the latest entered transaction month.</x:v>
      </x:c>
      <x:c r="C24" s="2" t="str">
        <x:v>The usage chart covers six months ending in the latest entered transaction month.</x:v>
      </x:c>
      <x:c r="D24" s="2" t="str">
        <x:v>The usage chart covers six months ending in the latest entered transaction month.</x:v>
      </x:c>
      <x:c r="E24" s="2" t="str">
        <x:v>The usage chart covers six months ending in the latest entered transaction month.</x:v>
      </x:c>
      <x:c r="F24" s="2" t="str">
        <x:v>The usage chart covers six months ending in the latest entered transaction month.</x:v>
      </x:c>
      <x:c r="G24" s="2" t="str">
        <x:v>The usage chart covers six months ending in the latest entered transaction month.</x:v>
      </x:c>
      <x:c r="H24" s="2" t="str">
        <x:v>The usage chart covers six months ending in the latest entered transaction month.</x:v>
      </x:c>
      <x:c r="I24" s="2" t="str">
        <x:v>The usage chart covers six months ending in the latest entered transaction month.</x:v>
      </x:c>
      <x:c r="J24" s="2" t="str">
        <x:v>The usage chart covers six months ending in the latest entered transaction month.</x:v>
      </x:c>
      <x:c r="K24" s="2" t="str">
        <x:v>The usage chart covers six months ending in the latest entered transaction month.</x:v>
      </x:c>
      <x:c r="L24" s="2" t="str">
        <x:v>The usage chart covers six months ending in the latest entered transaction month.</x:v>
      </x:c>
      <x:c r="M24" s="2" t="str">
        <x:v>The usage chart covers six months ending in the latest entered transaction month.</x:v>
      </x:c>
      <x:c r="N24" s="2" t="str">
        <x:v>The usage chart covers six months ending in the latest entered transaction month.</x:v>
      </x:c>
    </x:row>
    <x:row r="25" ht="25" customHeight="1">
      <x:c r="A25" s="2" t="str">
        <x:v>Issued value uses current unit cost, not historical cost or accounting valuation.</x:v>
      </x:c>
      <x:c r="B25" s="2" t="str">
        <x:v>Issued value uses current unit cost, not historical cost or accounting valuation.</x:v>
      </x:c>
      <x:c r="C25" s="2" t="str">
        <x:v>Issued value uses current unit cost, not historical cost or accounting valuation.</x:v>
      </x:c>
      <x:c r="D25" s="2" t="str">
        <x:v>Issued value uses current unit cost, not historical cost or accounting valuation.</x:v>
      </x:c>
      <x:c r="E25" s="2" t="str">
        <x:v>Issued value uses current unit cost, not historical cost or accounting valuation.</x:v>
      </x:c>
      <x:c r="F25" s="2" t="str">
        <x:v>Issued value uses current unit cost, not historical cost or accounting valuation.</x:v>
      </x:c>
      <x:c r="G25" s="2" t="str">
        <x:v>Issued value uses current unit cost, not historical cost or accounting valuation.</x:v>
      </x:c>
      <x:c r="H25" s="2" t="str">
        <x:v>Issued value uses current unit cost, not historical cost or accounting valuation.</x:v>
      </x:c>
      <x:c r="I25" s="2" t="str">
        <x:v>Issued value uses current unit cost, not historical cost or accounting valuation.</x:v>
      </x:c>
      <x:c r="J25" s="2" t="str">
        <x:v>Issued value uses current unit cost, not historical cost or accounting valuation.</x:v>
      </x:c>
      <x:c r="K25" s="2" t="str">
        <x:v>Issued value uses current unit cost, not historical cost or accounting valuation.</x:v>
      </x:c>
      <x:c r="L25" s="2" t="str">
        <x:v>Issued value uses current unit cost, not historical cost or accounting valuation.</x:v>
      </x:c>
      <x:c r="M25" s="2" t="str">
        <x:v>Issued value uses current unit cost, not historical cost or accounting valuation.</x:v>
      </x:c>
      <x:c r="N25" s="2" t="str">
        <x:v>Issued value uses current unit cost, not historical cost or accounting valuation.</x:v>
      </x:c>
    </x:row>
    <x:row r="26" ht="25" customHeight="1">
      <x:c r="A26" s="2" t="str">
        <x:v>On Scenarios, select case 1, 2 or 3. Edit amber case assumptions and planning budget.</x:v>
      </x:c>
      <x:c r="B26" s="2" t="str">
        <x:v>On Scenarios, select case 1, 2 or 3. Edit amber case assumptions and planning budget.</x:v>
      </x:c>
      <x:c r="C26" s="2" t="str">
        <x:v>On Scenarios, select case 1, 2 or 3. Edit amber case assumptions and planning budget.</x:v>
      </x:c>
      <x:c r="D26" s="2" t="str">
        <x:v>On Scenarios, select case 1, 2 or 3. Edit amber case assumptions and planning budget.</x:v>
      </x:c>
      <x:c r="E26" s="2" t="str">
        <x:v>On Scenarios, select case 1, 2 or 3. Edit amber case assumptions and planning budget.</x:v>
      </x:c>
      <x:c r="F26" s="2" t="str">
        <x:v>On Scenarios, select case 1, 2 or 3. Edit amber case assumptions and planning budget.</x:v>
      </x:c>
      <x:c r="G26" s="2" t="str">
        <x:v>On Scenarios, select case 1, 2 or 3. Edit amber case assumptions and planning budget.</x:v>
      </x:c>
      <x:c r="H26" s="2" t="str">
        <x:v>On Scenarios, select case 1, 2 or 3. Edit amber case assumptions and planning budget.</x:v>
      </x:c>
      <x:c r="I26" s="2" t="str">
        <x:v>On Scenarios, select case 1, 2 or 3. Edit amber case assumptions and planning budget.</x:v>
      </x:c>
      <x:c r="J26" s="2" t="str">
        <x:v>On Scenarios, select case 1, 2 or 3. Edit amber case assumptions and planning budget.</x:v>
      </x:c>
      <x:c r="K26" s="2" t="str">
        <x:v>On Scenarios, select case 1, 2 or 3. Edit amber case assumptions and planning budget.</x:v>
      </x:c>
      <x:c r="L26" s="2" t="str">
        <x:v>On Scenarios, select case 1, 2 or 3. Edit amber case assumptions and planning budget.</x:v>
      </x:c>
      <x:c r="M26" s="2" t="str">
        <x:v>On Scenarios, select case 1, 2 or 3. Edit amber case assumptions and planning budget.</x:v>
      </x:c>
      <x:c r="N26" s="2" t="str">
        <x:v>On Scenarios, select case 1, 2 or 3. Edit amber case assumptions and planning budget.</x:v>
      </x:c>
    </x:row>
    <x:row r="27" ht="25" customHeight="1">
      <x:c r="A27" s="2" t="str">
        <x:v>The selected case updates one planning build; it does not change actual inventory.</x:v>
      </x:c>
      <x:c r="B27" s="2" t="str">
        <x:v>The selected case updates one planning build; it does not change actual inventory.</x:v>
      </x:c>
      <x:c r="C27" s="2" t="str">
        <x:v>The selected case updates one planning build; it does not change actual inventory.</x:v>
      </x:c>
      <x:c r="D27" s="2" t="str">
        <x:v>The selected case updates one planning build; it does not change actual inventory.</x:v>
      </x:c>
      <x:c r="E27" s="2" t="str">
        <x:v>The selected case updates one planning build; it does not change actual inventory.</x:v>
      </x:c>
      <x:c r="F27" s="2" t="str">
        <x:v>The selected case updates one planning build; it does not change actual inventory.</x:v>
      </x:c>
      <x:c r="G27" s="2" t="str">
        <x:v>The selected case updates one planning build; it does not change actual inventory.</x:v>
      </x:c>
      <x:c r="H27" s="2" t="str">
        <x:v>The selected case updates one planning build; it does not change actual inventory.</x:v>
      </x:c>
      <x:c r="I27" s="2" t="str">
        <x:v>The selected case updates one planning build; it does not change actual inventory.</x:v>
      </x:c>
      <x:c r="J27" s="2" t="str">
        <x:v>The selected case updates one planning build; it does not change actual inventory.</x:v>
      </x:c>
      <x:c r="K27" s="2" t="str">
        <x:v>The selected case updates one planning build; it does not change actual inventory.</x:v>
      </x:c>
      <x:c r="L27" s="2" t="str">
        <x:v>The selected case updates one planning build; it does not change actual inventory.</x:v>
      </x:c>
      <x:c r="M27" s="2" t="str">
        <x:v>The selected case updates one planning build; it does not change actual inventory.</x:v>
      </x:c>
      <x:c r="N27" s="2" t="str">
        <x:v>The selected case updates one planning build; it does not change actual inventory.</x:v>
      </x:c>
    </x:row>
    <x:row r="28" ht="25" customHeight="1">
      <x:c r="A28" s="2" t="str">
        <x:v>Planned quantities round up to whole units. Zero daily usage is allowed.</x:v>
      </x:c>
      <x:c r="B28" s="2" t="str">
        <x:v>Planned quantities round up to whole units. Zero daily usage is allowed.</x:v>
      </x:c>
      <x:c r="C28" s="2" t="str">
        <x:v>Planned quantities round up to whole units. Zero daily usage is allowed.</x:v>
      </x:c>
      <x:c r="D28" s="2" t="str">
        <x:v>Planned quantities round up to whole units. Zero daily usage is allowed.</x:v>
      </x:c>
      <x:c r="E28" s="2" t="str">
        <x:v>Planned quantities round up to whole units. Zero daily usage is allowed.</x:v>
      </x:c>
      <x:c r="F28" s="2" t="str">
        <x:v>Planned quantities round up to whole units. Zero daily usage is allowed.</x:v>
      </x:c>
      <x:c r="G28" s="2" t="str">
        <x:v>Planned quantities round up to whole units. Zero daily usage is allowed.</x:v>
      </x:c>
      <x:c r="H28" s="2" t="str">
        <x:v>Planned quantities round up to whole units. Zero daily usage is allowed.</x:v>
      </x:c>
      <x:c r="I28" s="2" t="str">
        <x:v>Planned quantities round up to whole units. Zero daily usage is allowed.</x:v>
      </x:c>
      <x:c r="J28" s="2" t="str">
        <x:v>Planned quantities round up to whole units. Zero daily usage is allowed.</x:v>
      </x:c>
      <x:c r="K28" s="2" t="str">
        <x:v>Planned quantities round up to whole units. Zero daily usage is allowed.</x:v>
      </x:c>
      <x:c r="L28" s="2" t="str">
        <x:v>Planned quantities round up to whole units. Zero daily usage is allowed.</x:v>
      </x:c>
      <x:c r="M28" s="2" t="str">
        <x:v>Planned quantities round up to whole units. Zero daily usage is allowed.</x:v>
      </x:c>
      <x:c r="N28" s="2" t="str">
        <x:v>Planned quantities round up to whole units. Zero daily usage is allowed.</x:v>
      </x:c>
    </x:row>
    <x:row r="29" ht="23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</x:row>
    <x:row r="30" ht="23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9" customHeight="1">
      <x:c r="A31" s="8" t="str">
        <x:v>04  CAPACITY, LICENSE AND SUPPORT</x:v>
      </x:c>
      <x:c r="B31" s="8" t="str">
        <x:v>04  CAPACITY, LICENSE AND SUPPORT</x:v>
      </x:c>
      <x:c r="C31" s="8" t="str">
        <x:v>04  CAPACITY, LICENSE AND SUPPORT</x:v>
      </x:c>
      <x:c r="D31" s="8" t="str">
        <x:v>04  CAPACITY, LICENSE AND SUPPORT</x:v>
      </x:c>
      <x:c r="E31" s="8" t="str">
        <x:v>04  CAPACITY, LICENSE AND SUPPORT</x:v>
      </x:c>
      <x:c r="F31" s="8" t="str">
        <x:v>04  CAPACITY, LICENSE AND SUPPORT</x:v>
      </x:c>
      <x:c r="G31" s="8" t="str">
        <x:v>04  CAPACITY, LICENSE AND SUPPORT</x:v>
      </x:c>
      <x:c r="H31" s="8" t="str">
        <x:v>04  CAPACITY, LICENSE AND SUPPORT</x:v>
      </x:c>
      <x:c r="I31" s="8" t="str">
        <x:v>04  CAPACITY, LICENSE AND SUPPORT</x:v>
      </x:c>
      <x:c r="J31" s="8" t="str">
        <x:v>04  CAPACITY, LICENSE AND SUPPORT</x:v>
      </x:c>
      <x:c r="K31" s="8" t="str">
        <x:v>04  CAPACITY, LICENSE AND SUPPORT</x:v>
      </x:c>
      <x:c r="L31" s="8" t="str">
        <x:v>04  CAPACITY, LICENSE AND SUPPORT</x:v>
      </x:c>
      <x:c r="M31" s="8" t="str">
        <x:v>04  CAPACITY, LICENSE AND SUPPORT</x:v>
      </x:c>
      <x:c r="N31" s="8" t="str">
        <x:v>04  CAPACITY, LICENSE AND SUPPORT</x:v>
      </x:c>
    </x:row>
    <x:row r="32" ht="25" customHeight="1">
      <x:c r="A32" s="2" t="str">
        <x:v>Free sample: 10 parts and 25 transactions. Amber cells are editable; formulas are protected.</x:v>
      </x:c>
      <x:c r="B32" s="2" t="str">
        <x:v>10 preconfigured part rows and 25 transaction rows. Keep backups.</x:v>
      </x:c>
      <x:c r="C32" s="2" t="str">
        <x:v>10 preconfigured part rows and 25 transaction rows. Keep backups.</x:v>
      </x:c>
      <x:c r="D32" s="2" t="str">
        <x:v>10 preconfigured part rows and 25 transaction rows. Keep backups.</x:v>
      </x:c>
      <x:c r="E32" s="2" t="str">
        <x:v>10 preconfigured part rows and 25 transaction rows. Keep backups.</x:v>
      </x:c>
      <x:c r="F32" s="2" t="str">
        <x:v>10 preconfigured part rows and 25 transaction rows. Keep backups.</x:v>
      </x:c>
      <x:c r="G32" s="2" t="str">
        <x:v>10 preconfigured part rows and 25 transaction rows. Keep backups.</x:v>
      </x:c>
      <x:c r="H32" s="2" t="str">
        <x:v>10 preconfigured part rows and 25 transaction rows. Keep backups.</x:v>
      </x:c>
      <x:c r="I32" s="2" t="str">
        <x:v>10 preconfigured part rows and 25 transaction rows. Keep backups.</x:v>
      </x:c>
      <x:c r="J32" s="2" t="str">
        <x:v>10 preconfigured part rows and 25 transaction rows. Keep backups.</x:v>
      </x:c>
      <x:c r="K32" s="2" t="str">
        <x:v>10 preconfigured part rows and 25 transaction rows. Keep backups.</x:v>
      </x:c>
      <x:c r="L32" s="2" t="str">
        <x:v>10 preconfigured part rows and 25 transaction rows. Keep backups.</x:v>
      </x:c>
      <x:c r="M32" s="2" t="str">
        <x:v>10 preconfigured part rows and 25 transaction rows. Keep backups.</x:v>
      </x:c>
      <x:c r="N32" s="2" t="str">
        <x:v>10 preconfigured part rows and 25 transaction rows. Keep backups.</x:v>
      </x:c>
    </x:row>
    <x:row r="33" ht="25" customHeight="1">
      <x:c r="A33" s="2" t="str">
        <x:v>Charts and all three what-if cases work within the sample limits. Upgrade for expanding tables.</x:v>
      </x:c>
      <x:c r="B33" s="2" t="str">
        <x:v>At capacity, start a new copy and carry forward closing stock. Clear old transactions.</x:v>
      </x:c>
      <x:c r="C33" s="2" t="str">
        <x:v>At capacity, start a new copy and carry forward closing stock. Clear old transactions.</x:v>
      </x:c>
      <x:c r="D33" s="2" t="str">
        <x:v>At capacity, start a new copy and carry forward closing stock. Clear old transactions.</x:v>
      </x:c>
      <x:c r="E33" s="2" t="str">
        <x:v>At capacity, start a new copy and carry forward closing stock. Clear old transactions.</x:v>
      </x:c>
      <x:c r="F33" s="2" t="str">
        <x:v>At capacity, start a new copy and carry forward closing stock. Clear old transactions.</x:v>
      </x:c>
      <x:c r="G33" s="2" t="str">
        <x:v>At capacity, start a new copy and carry forward closing stock. Clear old transactions.</x:v>
      </x:c>
      <x:c r="H33" s="2" t="str">
        <x:v>At capacity, start a new copy and carry forward closing stock. Clear old transactions.</x:v>
      </x:c>
      <x:c r="I33" s="2" t="str">
        <x:v>At capacity, start a new copy and carry forward closing stock. Clear old transactions.</x:v>
      </x:c>
      <x:c r="J33" s="2" t="str">
        <x:v>At capacity, start a new copy and carry forward closing stock. Clear old transactions.</x:v>
      </x:c>
      <x:c r="K33" s="2" t="str">
        <x:v>At capacity, start a new copy and carry forward closing stock. Clear old transactions.</x:v>
      </x:c>
      <x:c r="L33" s="2" t="str">
        <x:v>At capacity, start a new copy and carry forward closing stock. Clear old transactions.</x:v>
      </x:c>
      <x:c r="M33" s="2" t="str">
        <x:v>At capacity, start a new copy and carry forward closing stock. Clear old transactions.</x:v>
      </x:c>
      <x:c r="N33" s="2" t="str">
        <x:v>At capacity, start a new copy and carry forward closing stock. Clear old transactions.</x:v>
      </x:c>
    </x:row>
    <x:row r="34" ht="25" customHeight="1">
      <x:c r="A34" s="2" t="str">
        <x:v>Get the full MRO tracker — $29 one-time</x:v>
      </x:c>
      <x:c r="B34" s="2" t="str">
        <x:v>Free sample. Full edition: www.mroexcellencesystem.com/spare-parts/</x:v>
      </x:c>
      <x:c r="C34" s="2" t="str">
        <x:v>Free sample. Full edition: www.mroexcellencesystem.com/spare-parts/</x:v>
      </x:c>
      <x:c r="D34" s="2" t="str">
        <x:v>Free sample. Full edition: www.mroexcellencesystem.com/spare-parts/</x:v>
      </x:c>
      <x:c r="E34" s="2" t="str">
        <x:v>Free sample. Full edition: www.mroexcellencesystem.com/spare-parts/</x:v>
      </x:c>
      <x:c r="F34" s="2" t="str">
        <x:v>Free sample. Full edition: www.mroexcellencesystem.com/spare-parts/</x:v>
      </x:c>
      <x:c r="G34" s="2" t="str">
        <x:v>Free sample. Full edition: www.mroexcellencesystem.com/spare-parts/</x:v>
      </x:c>
      <x:c r="H34" s="2" t="str">
        <x:v>Free sample. Full edition: www.mroexcellencesystem.com/spare-parts/</x:v>
      </x:c>
      <x:c r="I34" s="2" t="str">
        <x:v>Free sample. Full edition: www.mroexcellencesystem.com/spare-parts/</x:v>
      </x:c>
      <x:c r="J34" s="2" t="str">
        <x:v>Free sample. Full edition: www.mroexcellencesystem.com/spare-parts/</x:v>
      </x:c>
      <x:c r="K34" s="2" t="str">
        <x:v>Free sample. Full edition: www.mroexcellencesystem.com/spare-parts/</x:v>
      </x:c>
      <x:c r="L34" s="2" t="str">
        <x:v>Free sample. Full edition: www.mroexcellencesystem.com/spare-parts/</x:v>
      </x:c>
      <x:c r="M34" s="2" t="str">
        <x:v>Free sample. Full edition: www.mroexcellencesystem.com/spare-parts/</x:v>
      </x:c>
      <x:c r="N34" s="2" t="str">
        <x:v>Free sample. Full edition: www.mroexcellencesystem.com/spare-parts/</x:v>
      </x:c>
    </x:row>
    <x:row r="35" ht="25" customHeight="1">
      <x:c r="A35" s="2" t="str">
        <x:v>Support: contact@mroexcellencesystem.com</x:v>
      </x:c>
      <x:c r="B35" s="2" t="str">
        <x:v>Support: contact@mroexcellencesystem.com</x:v>
      </x:c>
      <x:c r="C35" s="2" t="str">
        <x:v>Support: contact@mroexcellencesystem.com</x:v>
      </x:c>
      <x:c r="D35" s="2" t="str">
        <x:v>Support: contact@mroexcellencesystem.com</x:v>
      </x:c>
      <x:c r="E35" s="2" t="str">
        <x:v>Support: contact@mroexcellencesystem.com</x:v>
      </x:c>
      <x:c r="F35" s="2" t="str">
        <x:v>Support: contact@mroexcellencesystem.com</x:v>
      </x:c>
      <x:c r="G35" s="2" t="str">
        <x:v>Support: contact@mroexcellencesystem.com</x:v>
      </x:c>
      <x:c r="H35" s="2" t="str">
        <x:v>Support: contact@mroexcellencesystem.com</x:v>
      </x:c>
      <x:c r="I35" s="2" t="str">
        <x:v>Support: contact@mroexcellencesystem.com</x:v>
      </x:c>
      <x:c r="J35" s="2" t="str">
        <x:v>Support: contact@mroexcellencesystem.com</x:v>
      </x:c>
      <x:c r="K35" s="2" t="str">
        <x:v>Support: contact@mroexcellencesystem.com</x:v>
      </x:c>
      <x:c r="L35" s="2" t="str">
        <x:v>Support: contact@mroexcellencesystem.com</x:v>
      </x:c>
      <x:c r="M35" s="2" t="str">
        <x:v>Support: contact@mroexcellencesystem.com</x:v>
      </x:c>
      <x:c r="N35" s="2" t="str">
        <x:v>Support: contact@mroexcellencesystem.com</x:v>
      </x:c>
    </x:row>
    <x:row r="36" ht="23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23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</x:row>
    <x:row r="38" ht="28" customHeight="1">
      <x:c r="A38" s="97" t="str">
        <x:v>MRO SAMPLE — Upgrade to the expanding full edition • $29</x:v>
      </x:c>
      <x:c r="B38" s="97" t="str"/>
      <x:c r="C38" s="97" t="str"/>
      <x:c r="D38" s="97" t="str"/>
      <x:c r="E38" s="97" t="str"/>
      <x:c r="F38" s="97" t="str"/>
      <x:c r="G38" s="97" t="str"/>
      <x:c r="H38" s="97" t="str"/>
      <x:c r="I38" s="97" t="str"/>
      <x:c r="J38" s="97" t="str"/>
      <x:c r="K38" s="97" t="str"/>
      <x:c r="L38" s="97" t="str"/>
      <x:c r="M38" s="97" t="str"/>
      <x:c r="N38" s="97" t="str"/>
    </x:row>
    <x:row r="39" ht="23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3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23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</x:row>
    <x:row r="42" ht="23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3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3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23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</x:row>
    <x:row r="46" ht="23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3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3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23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</x:row>
    <x:row r="50" ht="23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</x:sheetData>
  <x:sheetProtection password="D73D" sheet="1" objects="1" scenarios="1" formatCells="1" formatColumns="1" formatRows="1" insertColumns="1" insertRows="1" deleteColumns="1" deleteRows="1" sort="1" autoFilter="0" selectLockedCells="0" selectUnlockedCells="0"/>
  <x:mergeCells>
    <x:mergeCell ref="C2:N2"/>
    <x:mergeCell ref="C3:N3"/>
    <x:mergeCell ref="A6:N6"/>
    <x:mergeCell ref="A7:N7"/>
    <x:mergeCell ref="A8:N8"/>
    <x:mergeCell ref="A9:N9"/>
    <x:mergeCell ref="A10:N10"/>
    <x:mergeCell ref="A11:N11"/>
    <x:mergeCell ref="A14:N14"/>
    <x:mergeCell ref="A15:N15"/>
    <x:mergeCell ref="A16:N16"/>
    <x:mergeCell ref="A17:N17"/>
    <x:mergeCell ref="A18:N18"/>
    <x:mergeCell ref="A19:N19"/>
    <x:mergeCell ref="A22:N22"/>
    <x:mergeCell ref="A23:N23"/>
    <x:mergeCell ref="A24:N24"/>
    <x:mergeCell ref="A25:N25"/>
    <x:mergeCell ref="A26:N26"/>
    <x:mergeCell ref="A27:N27"/>
    <x:mergeCell ref="A28:N28"/>
    <x:mergeCell ref="A31:N31"/>
    <x:mergeCell ref="A32:N32"/>
    <x:mergeCell ref="A33:N33"/>
    <x:mergeCell ref="A34:N34"/>
    <x:mergeCell ref="A35:N35"/>
    <x:mergeCell ref="A38:N38"/>
  </x:mergeCells>
  <x:hyperlinks>
    <x:hyperlink xmlns:ns1="http://schemas.openxmlformats.org/officeDocument/2006/relationships" ref="A34" ns1:id="rIdMROUpgrade"/>
    <x:hyperlink xmlns:ns2="http://schemas.openxmlformats.org/officeDocument/2006/relationships" ref="A38" ns2:id="rIdMROUpgrade"/>
  </x:hyperlinks>
  <x:pageMargins left="0.7" right="0.7" top="0.75" bottom="0.75" header="0.3" footer="0.3"/>
  <x:headerFooter>
    <x:oddHeader>&amp;C&amp;"Arial,Bold"&amp;18&amp;KB28A43MRO SAMPLE</x:oddHeader>
    <x:oddFooter>&amp;LFree sample: 10 parts / 25 transactions&amp;CUpgrade $29: mroexcellencesystem.com/spare-parts/&amp;R&amp;P of &amp;N</x:oddFooter>
  </x:headerFooter>
  <x:drawing xmlns:r="http://schemas.openxmlformats.org/officeDocument/2006/relationships" r:id="R6647ab04a1234e7b"/>
</x:worksheet>
</file>